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2.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theme/themeOverride3.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theme/themeOverride4.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Hermes\Documents\"/>
    </mc:Choice>
  </mc:AlternateContent>
  <bookViews>
    <workbookView xWindow="1095" yWindow="15" windowWidth="16305" windowHeight="5025" activeTab="6"/>
  </bookViews>
  <sheets>
    <sheet name="Girone 1" sheetId="2" r:id="rId1"/>
    <sheet name="Girone 2" sheetId="3" r:id="rId2"/>
    <sheet name="Statistiche Gironi" sheetId="1" r:id="rId3"/>
    <sheet name="Semifinali" sheetId="6" r:id="rId4"/>
    <sheet name="Statistiche Semifinali" sheetId="4" r:id="rId5"/>
    <sheet name="Finali" sheetId="7" r:id="rId6"/>
    <sheet name="Statistiche Finali" sheetId="5" r:id="rId7"/>
  </sheets>
  <definedNames>
    <definedName name="_xlnm._FilterDatabase" localSheetId="2" hidden="1">'Statistiche Gironi'!$B$3:$E$3</definedName>
  </definedNames>
  <calcPr calcId="162913"/>
</workbook>
</file>

<file path=xl/calcChain.xml><?xml version="1.0" encoding="utf-8"?>
<calcChain xmlns="http://schemas.openxmlformats.org/spreadsheetml/2006/main">
  <c r="AE28" i="6" l="1"/>
  <c r="AD28" i="6"/>
  <c r="D7" i="4" l="1"/>
  <c r="D6" i="4"/>
  <c r="E31" i="2" l="1"/>
  <c r="E33" i="2"/>
  <c r="E38" i="2"/>
  <c r="E40" i="2"/>
  <c r="E3" i="2" l="1"/>
  <c r="G3" i="2"/>
  <c r="I3" i="2"/>
  <c r="K3" i="2"/>
  <c r="M3" i="2"/>
  <c r="O3" i="2"/>
  <c r="Q3" i="2"/>
  <c r="S3" i="2"/>
  <c r="U3" i="2"/>
  <c r="W3" i="2"/>
  <c r="Y3" i="2"/>
  <c r="AA3" i="2"/>
  <c r="AC3" i="2"/>
  <c r="E5" i="2"/>
  <c r="G5" i="2"/>
  <c r="I5" i="2"/>
  <c r="K5" i="2"/>
  <c r="M5" i="2"/>
  <c r="O5" i="2"/>
  <c r="Q5" i="2"/>
  <c r="S5" i="2"/>
  <c r="U5" i="2"/>
  <c r="W5" i="2"/>
  <c r="Y5" i="2"/>
  <c r="AA5" i="2"/>
  <c r="AC5" i="2"/>
  <c r="E10" i="2"/>
  <c r="G10" i="2"/>
  <c r="E12" i="2"/>
  <c r="G12" i="2"/>
  <c r="E17" i="2"/>
  <c r="G17" i="2"/>
  <c r="E19" i="2"/>
  <c r="G19" i="2"/>
  <c r="E24" i="2"/>
  <c r="G24" i="2"/>
  <c r="E26" i="2"/>
  <c r="G26" i="2"/>
  <c r="AD7" i="3" l="1"/>
  <c r="E10" i="3"/>
  <c r="E12" i="3"/>
  <c r="E17" i="3"/>
  <c r="E19" i="3"/>
  <c r="E24" i="3"/>
  <c r="E26" i="3"/>
  <c r="E31" i="3"/>
  <c r="C13" i="7" l="1"/>
  <c r="C12" i="7"/>
  <c r="B12" i="7"/>
  <c r="C11" i="7"/>
  <c r="C10" i="7"/>
  <c r="B10" i="7"/>
  <c r="C6" i="7"/>
  <c r="C5" i="7"/>
  <c r="B5" i="7"/>
  <c r="C4" i="7"/>
  <c r="C3" i="7"/>
  <c r="B3" i="7"/>
  <c r="AE14" i="7"/>
  <c r="AD14" i="7"/>
  <c r="AF10" i="7" s="1"/>
  <c r="AC12" i="7"/>
  <c r="AA12" i="7"/>
  <c r="Y12" i="7"/>
  <c r="W12" i="7"/>
  <c r="U12" i="7"/>
  <c r="S12" i="7"/>
  <c r="Q12" i="7"/>
  <c r="O12" i="7"/>
  <c r="M12" i="7"/>
  <c r="K12" i="7"/>
  <c r="I12" i="7"/>
  <c r="G12" i="7"/>
  <c r="E12" i="7"/>
  <c r="AC10" i="7"/>
  <c r="AA10" i="7"/>
  <c r="Y10" i="7"/>
  <c r="W10" i="7"/>
  <c r="U10" i="7"/>
  <c r="S10" i="7"/>
  <c r="Q10" i="7"/>
  <c r="O10" i="7"/>
  <c r="M10" i="7"/>
  <c r="K10" i="7"/>
  <c r="I10" i="7"/>
  <c r="G10" i="7"/>
  <c r="E10" i="7"/>
  <c r="AE7" i="7"/>
  <c r="AD7" i="7"/>
  <c r="AC5" i="7"/>
  <c r="AA5" i="7"/>
  <c r="Y5" i="7"/>
  <c r="W5" i="7"/>
  <c r="U5" i="7"/>
  <c r="S5" i="7"/>
  <c r="Q5" i="7"/>
  <c r="O5" i="7"/>
  <c r="M5" i="7"/>
  <c r="K5" i="7"/>
  <c r="I5" i="7"/>
  <c r="G5" i="7"/>
  <c r="E5" i="7"/>
  <c r="AC3" i="7"/>
  <c r="AA3" i="7"/>
  <c r="Y3" i="7"/>
  <c r="W3" i="7"/>
  <c r="U3" i="7"/>
  <c r="S3" i="7"/>
  <c r="Q3" i="7"/>
  <c r="O3" i="7"/>
  <c r="M3" i="7"/>
  <c r="K3" i="7"/>
  <c r="I3" i="7"/>
  <c r="G3" i="7"/>
  <c r="E3" i="7"/>
  <c r="AE10" i="7" l="1"/>
  <c r="H12" i="5" s="1"/>
  <c r="AE5" i="7"/>
  <c r="H6" i="5" s="1"/>
  <c r="AE12" i="7"/>
  <c r="H14" i="5" s="1"/>
  <c r="AE3" i="7"/>
  <c r="AF3" i="7"/>
  <c r="X15" i="5"/>
  <c r="X14" i="5"/>
  <c r="R14" i="5"/>
  <c r="Q14" i="5"/>
  <c r="G14" i="5"/>
  <c r="X13" i="5"/>
  <c r="X12" i="5"/>
  <c r="R12" i="5"/>
  <c r="Q12" i="5"/>
  <c r="G12" i="5"/>
  <c r="X7" i="5"/>
  <c r="X6" i="5"/>
  <c r="R6" i="5"/>
  <c r="Q6" i="5"/>
  <c r="X5" i="5"/>
  <c r="X4" i="5"/>
  <c r="R4" i="5"/>
  <c r="Q4" i="5"/>
  <c r="AD12" i="7" l="1"/>
  <c r="N14" i="5" s="1"/>
  <c r="AD10" i="7"/>
  <c r="N12" i="5" s="1"/>
  <c r="AD3" i="7"/>
  <c r="N4" i="5" s="1"/>
  <c r="AD5" i="7"/>
  <c r="N6" i="5" s="1"/>
  <c r="AB6" i="5"/>
  <c r="H4" i="5"/>
  <c r="G6" i="5"/>
  <c r="L6" i="5" s="1"/>
  <c r="U6" i="5" s="1"/>
  <c r="G4" i="5"/>
  <c r="L4" i="5" s="1"/>
  <c r="V4" i="5" s="1"/>
  <c r="I12" i="5"/>
  <c r="J12" i="5" s="1"/>
  <c r="AB14" i="5"/>
  <c r="AC14" i="5" s="1"/>
  <c r="AB12" i="5"/>
  <c r="AC12" i="5" s="1"/>
  <c r="L12" i="5"/>
  <c r="V12" i="5" s="1"/>
  <c r="I14" i="5"/>
  <c r="J14" i="5" s="1"/>
  <c r="Y12" i="5"/>
  <c r="Y14" i="5"/>
  <c r="AB4" i="5"/>
  <c r="I6" i="5"/>
  <c r="J6" i="5" s="1"/>
  <c r="Y5" i="5"/>
  <c r="T12" i="5"/>
  <c r="Y7" i="5"/>
  <c r="L14" i="5"/>
  <c r="S14" i="5"/>
  <c r="Y13" i="5"/>
  <c r="V14" i="5"/>
  <c r="Y15" i="5"/>
  <c r="T6" i="5"/>
  <c r="S12" i="5"/>
  <c r="T14" i="5"/>
  <c r="E12" i="5" l="1"/>
  <c r="M12" i="5"/>
  <c r="O12" i="5" s="1"/>
  <c r="M14" i="5"/>
  <c r="O14" i="5" s="1"/>
  <c r="E14" i="5"/>
  <c r="AD14" i="5"/>
  <c r="E6" i="5"/>
  <c r="M6" i="5"/>
  <c r="O6" i="5" s="1"/>
  <c r="E4" i="5"/>
  <c r="M4" i="5"/>
  <c r="O4" i="5" s="1"/>
  <c r="AD4" i="5"/>
  <c r="AD6" i="5"/>
  <c r="Z6" i="5"/>
  <c r="I4" i="5"/>
  <c r="J4" i="5" s="1"/>
  <c r="Y6" i="5"/>
  <c r="Z7" i="5"/>
  <c r="T4" i="5"/>
  <c r="Z5" i="5"/>
  <c r="Y4" i="5"/>
  <c r="Z4" i="5"/>
  <c r="U4" i="5"/>
  <c r="S4" i="5"/>
  <c r="V6" i="5"/>
  <c r="S6" i="5"/>
  <c r="AC6" i="5"/>
  <c r="AD12" i="5"/>
  <c r="U12" i="5"/>
  <c r="AC4" i="5"/>
  <c r="Z13" i="5"/>
  <c r="Z12" i="5"/>
  <c r="Z15" i="5"/>
  <c r="Z14" i="5"/>
  <c r="U14" i="5"/>
  <c r="AF24" i="6"/>
  <c r="B14" i="5" l="1"/>
  <c r="B12" i="5"/>
  <c r="B4" i="5"/>
  <c r="B6" i="5"/>
  <c r="X15" i="4"/>
  <c r="X14" i="4"/>
  <c r="X13" i="4"/>
  <c r="X12" i="4"/>
  <c r="X7" i="4"/>
  <c r="X6" i="4"/>
  <c r="X5" i="4"/>
  <c r="X4" i="4"/>
  <c r="C27" i="6"/>
  <c r="C26" i="6"/>
  <c r="B26" i="6"/>
  <c r="C18" i="6"/>
  <c r="C17" i="6"/>
  <c r="B17" i="6"/>
  <c r="C11" i="6"/>
  <c r="C10" i="6"/>
  <c r="B10" i="6"/>
  <c r="C6" i="6"/>
  <c r="C5" i="6"/>
  <c r="B5" i="6"/>
  <c r="AC26" i="6"/>
  <c r="AA26" i="6"/>
  <c r="Y26" i="6"/>
  <c r="W26" i="6"/>
  <c r="U26" i="6"/>
  <c r="S26" i="6"/>
  <c r="Q26" i="6"/>
  <c r="O26" i="6"/>
  <c r="M26" i="6"/>
  <c r="K26" i="6"/>
  <c r="I26" i="6"/>
  <c r="G26" i="6"/>
  <c r="E26" i="6"/>
  <c r="AC24" i="6"/>
  <c r="AA24" i="6"/>
  <c r="Y24" i="6"/>
  <c r="W24" i="6"/>
  <c r="U24" i="6"/>
  <c r="S24" i="6"/>
  <c r="Q24" i="6"/>
  <c r="O24" i="6"/>
  <c r="M24" i="6"/>
  <c r="K24" i="6"/>
  <c r="I24" i="6"/>
  <c r="G24" i="6"/>
  <c r="E24" i="6"/>
  <c r="AE21" i="6"/>
  <c r="AD21" i="6"/>
  <c r="AC19" i="6"/>
  <c r="AA19" i="6"/>
  <c r="Y19" i="6"/>
  <c r="W19" i="6"/>
  <c r="U19" i="6"/>
  <c r="S19" i="6"/>
  <c r="Q19" i="6"/>
  <c r="O19" i="6"/>
  <c r="M19" i="6"/>
  <c r="K19" i="6"/>
  <c r="I19" i="6"/>
  <c r="G19" i="6"/>
  <c r="E19" i="6"/>
  <c r="AC17" i="6"/>
  <c r="AA17" i="6"/>
  <c r="Y17" i="6"/>
  <c r="W17" i="6"/>
  <c r="U17" i="6"/>
  <c r="S17" i="6"/>
  <c r="Q17" i="6"/>
  <c r="O17" i="6"/>
  <c r="M17" i="6"/>
  <c r="K17" i="6"/>
  <c r="I17" i="6"/>
  <c r="G17" i="6"/>
  <c r="E17" i="6"/>
  <c r="AE14" i="6"/>
  <c r="R14" i="4" s="1"/>
  <c r="AD14" i="6"/>
  <c r="AC12" i="6"/>
  <c r="AA12" i="6"/>
  <c r="Y12" i="6"/>
  <c r="W12" i="6"/>
  <c r="U12" i="6"/>
  <c r="S12" i="6"/>
  <c r="Q12" i="6"/>
  <c r="O12" i="6"/>
  <c r="M12" i="6"/>
  <c r="K12" i="6"/>
  <c r="I12" i="6"/>
  <c r="G12" i="6"/>
  <c r="E12" i="6"/>
  <c r="AC10" i="6"/>
  <c r="AA10" i="6"/>
  <c r="Y10" i="6"/>
  <c r="W10" i="6"/>
  <c r="U10" i="6"/>
  <c r="S10" i="6"/>
  <c r="Q10" i="6"/>
  <c r="O10" i="6"/>
  <c r="M10" i="6"/>
  <c r="K10" i="6"/>
  <c r="I10" i="6"/>
  <c r="G10" i="6"/>
  <c r="E10" i="6"/>
  <c r="AE7" i="6"/>
  <c r="AD7" i="6"/>
  <c r="AC5" i="6"/>
  <c r="AA5" i="6"/>
  <c r="Y5" i="6"/>
  <c r="W5" i="6"/>
  <c r="U5" i="6"/>
  <c r="S5" i="6"/>
  <c r="Q5" i="6"/>
  <c r="O5" i="6"/>
  <c r="M5" i="6"/>
  <c r="K5" i="6"/>
  <c r="I5" i="6"/>
  <c r="G5" i="6"/>
  <c r="E5" i="6"/>
  <c r="AC3" i="6"/>
  <c r="AA3" i="6"/>
  <c r="Y3" i="6"/>
  <c r="W3" i="6"/>
  <c r="U3" i="6"/>
  <c r="S3" i="6"/>
  <c r="Q3" i="6"/>
  <c r="O3" i="6"/>
  <c r="M3" i="6"/>
  <c r="K3" i="6"/>
  <c r="I3" i="6"/>
  <c r="G3" i="6"/>
  <c r="E3" i="6"/>
  <c r="Q12" i="4" l="1"/>
  <c r="AB14" i="4"/>
  <c r="Q6" i="4"/>
  <c r="R6" i="4"/>
  <c r="AE10" i="6"/>
  <c r="AE24" i="6"/>
  <c r="R12" i="4"/>
  <c r="Q14" i="4"/>
  <c r="AF10" i="6"/>
  <c r="AE5" i="6"/>
  <c r="AE19" i="6"/>
  <c r="AE3" i="6"/>
  <c r="AE17" i="6"/>
  <c r="AE12" i="6"/>
  <c r="Q4" i="4"/>
  <c r="AE26" i="6"/>
  <c r="AF3" i="6"/>
  <c r="AF17" i="6"/>
  <c r="R4" i="4"/>
  <c r="AB12" i="4"/>
  <c r="AB6" i="4"/>
  <c r="AB4" i="4"/>
  <c r="AD26" i="6" l="1"/>
  <c r="AD24" i="6"/>
  <c r="H6" i="4"/>
  <c r="H4" i="4"/>
  <c r="AD5" i="6"/>
  <c r="AD3" i="6"/>
  <c r="G4" i="4"/>
  <c r="AC4" i="4" s="1"/>
  <c r="G6" i="4"/>
  <c r="AC6" i="4" s="1"/>
  <c r="H12" i="4"/>
  <c r="H14" i="4"/>
  <c r="AD12" i="6"/>
  <c r="AD10" i="6"/>
  <c r="G14" i="4"/>
  <c r="G12" i="4"/>
  <c r="AC12" i="4" s="1"/>
  <c r="AD19" i="6"/>
  <c r="AD17" i="6"/>
  <c r="S14" i="4"/>
  <c r="E12" i="4" l="1"/>
  <c r="E14" i="4"/>
  <c r="E4" i="4"/>
  <c r="E6" i="4"/>
  <c r="T6" i="4"/>
  <c r="I14" i="4"/>
  <c r="J14" i="4" s="1"/>
  <c r="Y15" i="4"/>
  <c r="L14" i="4"/>
  <c r="Y14" i="4"/>
  <c r="AC14" i="4"/>
  <c r="T14" i="4"/>
  <c r="Y4" i="4"/>
  <c r="I4" i="4"/>
  <c r="J4" i="4" s="1"/>
  <c r="S4" i="4"/>
  <c r="Y5" i="4"/>
  <c r="L4" i="4"/>
  <c r="T4" i="4"/>
  <c r="N12" i="4"/>
  <c r="M12" i="4"/>
  <c r="N4" i="4"/>
  <c r="M4" i="4"/>
  <c r="Y6" i="4"/>
  <c r="L6" i="4"/>
  <c r="S6" i="4"/>
  <c r="Y7" i="4"/>
  <c r="N14" i="4"/>
  <c r="M14" i="4"/>
  <c r="I6" i="4"/>
  <c r="J6" i="4" s="1"/>
  <c r="N6" i="4"/>
  <c r="M6" i="4"/>
  <c r="L12" i="4"/>
  <c r="Y13" i="4"/>
  <c r="Y12" i="4"/>
  <c r="S12" i="4"/>
  <c r="I12" i="4"/>
  <c r="J12" i="4" s="1"/>
  <c r="T12" i="4"/>
  <c r="K26" i="2"/>
  <c r="B12" i="4" l="1"/>
  <c r="B14" i="4"/>
  <c r="B6" i="4"/>
  <c r="B4" i="4"/>
  <c r="O14" i="4"/>
  <c r="Z13" i="4"/>
  <c r="O12" i="4"/>
  <c r="U12" i="4"/>
  <c r="V12" i="4"/>
  <c r="Z12" i="4"/>
  <c r="AD12" i="4"/>
  <c r="Z6" i="4"/>
  <c r="O6" i="4"/>
  <c r="U6" i="4"/>
  <c r="Z7" i="4"/>
  <c r="AD6" i="4"/>
  <c r="V6" i="4"/>
  <c r="O4" i="4"/>
  <c r="U4" i="4"/>
  <c r="V4" i="4"/>
  <c r="Z5" i="4"/>
  <c r="AD4" i="4"/>
  <c r="Z4" i="4"/>
  <c r="Z15" i="4"/>
  <c r="AD14" i="4"/>
  <c r="V14" i="4"/>
  <c r="Z14" i="4"/>
  <c r="U14" i="4"/>
  <c r="AE14" i="2"/>
  <c r="AD14" i="2"/>
  <c r="AE21" i="2"/>
  <c r="AD21" i="2"/>
  <c r="C12" i="3" l="1"/>
  <c r="AD14" i="3" l="1"/>
  <c r="AE14" i="3"/>
  <c r="AD21" i="3"/>
  <c r="AE21" i="3"/>
  <c r="AD35" i="3"/>
  <c r="AE35" i="3"/>
  <c r="AD42" i="3"/>
  <c r="AE42" i="3"/>
  <c r="AE7" i="3"/>
  <c r="AD28" i="3"/>
  <c r="AE28" i="3"/>
  <c r="E3" i="3"/>
  <c r="G3" i="3"/>
  <c r="I3" i="3"/>
  <c r="K3" i="3"/>
  <c r="M3" i="3"/>
  <c r="O3" i="3"/>
  <c r="E5" i="3"/>
  <c r="G5" i="3"/>
  <c r="I5" i="3"/>
  <c r="K5" i="3"/>
  <c r="M5" i="3"/>
  <c r="O5" i="3"/>
  <c r="AD7" i="2"/>
  <c r="AE7" i="2"/>
  <c r="AF10" i="2"/>
  <c r="AD28" i="2"/>
  <c r="AE28" i="2"/>
  <c r="AD35" i="2"/>
  <c r="AE35" i="2"/>
  <c r="I10" i="2"/>
  <c r="K10" i="2"/>
  <c r="M10" i="2"/>
  <c r="O10" i="2"/>
  <c r="Q10" i="2"/>
  <c r="S10" i="2"/>
  <c r="U10" i="2"/>
  <c r="W10" i="2"/>
  <c r="Y10" i="2"/>
  <c r="AA10" i="2"/>
  <c r="AC10" i="2"/>
  <c r="I12" i="2"/>
  <c r="K12" i="2"/>
  <c r="M12" i="2"/>
  <c r="O12" i="2"/>
  <c r="Q12" i="2"/>
  <c r="S12" i="2"/>
  <c r="U12" i="2"/>
  <c r="W12" i="2"/>
  <c r="Y12" i="2"/>
  <c r="AA12" i="2"/>
  <c r="AC12" i="2"/>
  <c r="AD42" i="2"/>
  <c r="AE42" i="2"/>
  <c r="G12" i="3"/>
  <c r="I12" i="3"/>
  <c r="K12" i="3"/>
  <c r="M12" i="3"/>
  <c r="O12" i="3"/>
  <c r="Q12" i="3"/>
  <c r="S12" i="3"/>
  <c r="U12" i="3"/>
  <c r="W12" i="3"/>
  <c r="Y12" i="3"/>
  <c r="AA12" i="3"/>
  <c r="AC12" i="3"/>
  <c r="G19" i="3"/>
  <c r="I19" i="3"/>
  <c r="K19" i="3"/>
  <c r="M19" i="3"/>
  <c r="O19" i="3"/>
  <c r="Q19" i="3"/>
  <c r="S19" i="3"/>
  <c r="U19" i="3"/>
  <c r="W19" i="3"/>
  <c r="Y19" i="3"/>
  <c r="AA19" i="3"/>
  <c r="AC19" i="3"/>
  <c r="G31" i="3"/>
  <c r="I31" i="3"/>
  <c r="K31" i="3"/>
  <c r="M31" i="3"/>
  <c r="O31" i="3"/>
  <c r="Q31" i="3"/>
  <c r="S31" i="3"/>
  <c r="U31" i="3"/>
  <c r="W31" i="3"/>
  <c r="Y31" i="3"/>
  <c r="AA31" i="3"/>
  <c r="AC31" i="3"/>
  <c r="E38" i="3"/>
  <c r="G38" i="3"/>
  <c r="I38" i="3"/>
  <c r="K38" i="3"/>
  <c r="M38" i="3"/>
  <c r="O38" i="3"/>
  <c r="Q38" i="3"/>
  <c r="S38" i="3"/>
  <c r="U38" i="3"/>
  <c r="W38" i="3"/>
  <c r="Y38" i="3"/>
  <c r="AA38" i="3"/>
  <c r="AC38" i="3"/>
  <c r="G10" i="3"/>
  <c r="I10" i="3"/>
  <c r="K10" i="3"/>
  <c r="M10" i="3"/>
  <c r="O10" i="3"/>
  <c r="Q10" i="3"/>
  <c r="S10" i="3"/>
  <c r="U10" i="3"/>
  <c r="W10" i="3"/>
  <c r="Y10" i="3"/>
  <c r="AA10" i="3"/>
  <c r="AC10" i="3"/>
  <c r="G17" i="3"/>
  <c r="I17" i="3"/>
  <c r="K17" i="3"/>
  <c r="M17" i="3"/>
  <c r="O17" i="3"/>
  <c r="Q17" i="3"/>
  <c r="S17" i="3"/>
  <c r="U17" i="3"/>
  <c r="W17" i="3"/>
  <c r="Y17" i="3"/>
  <c r="AA17" i="3"/>
  <c r="AC17" i="3"/>
  <c r="E33" i="3"/>
  <c r="G33" i="3"/>
  <c r="I33" i="3"/>
  <c r="K33" i="3"/>
  <c r="M33" i="3"/>
  <c r="O33" i="3"/>
  <c r="Q33" i="3"/>
  <c r="S33" i="3"/>
  <c r="U33" i="3"/>
  <c r="W33" i="3"/>
  <c r="Y33" i="3"/>
  <c r="AA33" i="3"/>
  <c r="AC33" i="3"/>
  <c r="E40" i="3"/>
  <c r="G40" i="3"/>
  <c r="I40" i="3"/>
  <c r="K40" i="3"/>
  <c r="M40" i="3"/>
  <c r="O40" i="3"/>
  <c r="Q40" i="3"/>
  <c r="S40" i="3"/>
  <c r="U40" i="3"/>
  <c r="W40" i="3"/>
  <c r="Y40" i="3"/>
  <c r="AA40" i="3"/>
  <c r="AC40" i="3"/>
  <c r="I19" i="2"/>
  <c r="K19" i="2"/>
  <c r="M19" i="2"/>
  <c r="O19" i="2"/>
  <c r="Q19" i="2"/>
  <c r="S19" i="2"/>
  <c r="U19" i="2"/>
  <c r="W19" i="2"/>
  <c r="Y19" i="2"/>
  <c r="AA19" i="2"/>
  <c r="AC19" i="2"/>
  <c r="G31" i="2"/>
  <c r="I31" i="2"/>
  <c r="K31" i="2"/>
  <c r="M31" i="2"/>
  <c r="O31" i="2"/>
  <c r="Q31" i="2"/>
  <c r="S31" i="2"/>
  <c r="U31" i="2"/>
  <c r="W31" i="2"/>
  <c r="Y31" i="2"/>
  <c r="AA31" i="2"/>
  <c r="AC31" i="2"/>
  <c r="G38" i="2"/>
  <c r="I38" i="2"/>
  <c r="K38" i="2"/>
  <c r="M38" i="2"/>
  <c r="O38" i="2"/>
  <c r="Q38" i="2"/>
  <c r="S38" i="2"/>
  <c r="U38" i="2"/>
  <c r="W38" i="2"/>
  <c r="Y38" i="2"/>
  <c r="AA38" i="2"/>
  <c r="AC38" i="2"/>
  <c r="I17" i="2"/>
  <c r="K17" i="2"/>
  <c r="M17" i="2"/>
  <c r="O17" i="2"/>
  <c r="Q17" i="2"/>
  <c r="S17" i="2"/>
  <c r="U17" i="2"/>
  <c r="W17" i="2"/>
  <c r="Y17" i="2"/>
  <c r="AA17" i="2"/>
  <c r="AC17" i="2"/>
  <c r="G33" i="2"/>
  <c r="I33" i="2"/>
  <c r="K33" i="2"/>
  <c r="M33" i="2"/>
  <c r="O33" i="2"/>
  <c r="Q33" i="2"/>
  <c r="S33" i="2"/>
  <c r="U33" i="2"/>
  <c r="W33" i="2"/>
  <c r="Y33" i="2"/>
  <c r="AA33" i="2"/>
  <c r="AC33" i="2"/>
  <c r="G40" i="2"/>
  <c r="I40" i="2"/>
  <c r="K40" i="2"/>
  <c r="M40" i="2"/>
  <c r="O40" i="2"/>
  <c r="Q40" i="2"/>
  <c r="S40" i="2"/>
  <c r="U40" i="2"/>
  <c r="W40" i="2"/>
  <c r="Y40" i="2"/>
  <c r="AA40" i="2"/>
  <c r="AC40" i="2"/>
  <c r="I26" i="2"/>
  <c r="M26" i="2"/>
  <c r="O26" i="2"/>
  <c r="Q26" i="2"/>
  <c r="S26" i="2"/>
  <c r="U26" i="2"/>
  <c r="W26" i="2"/>
  <c r="Y26" i="2"/>
  <c r="AA26" i="2"/>
  <c r="AC26" i="2"/>
  <c r="I24" i="2"/>
  <c r="K24" i="2"/>
  <c r="M24" i="2"/>
  <c r="O24" i="2"/>
  <c r="Q24" i="2"/>
  <c r="S24" i="2"/>
  <c r="U24" i="2"/>
  <c r="W24" i="2"/>
  <c r="Y24" i="2"/>
  <c r="AA24" i="2"/>
  <c r="AC24" i="2"/>
  <c r="AC26" i="3"/>
  <c r="AA26" i="3"/>
  <c r="Y26" i="3"/>
  <c r="W26" i="3"/>
  <c r="U26" i="3"/>
  <c r="S26" i="3"/>
  <c r="Q26" i="3"/>
  <c r="O26" i="3"/>
  <c r="M26" i="3"/>
  <c r="K26" i="3"/>
  <c r="I26" i="3"/>
  <c r="G26" i="3"/>
  <c r="AC24" i="3"/>
  <c r="AA24" i="3"/>
  <c r="Y24" i="3"/>
  <c r="W24" i="3"/>
  <c r="U24" i="3"/>
  <c r="S24" i="3"/>
  <c r="Q24" i="3"/>
  <c r="O24" i="3"/>
  <c r="M24" i="3"/>
  <c r="K24" i="3"/>
  <c r="I24" i="3"/>
  <c r="G24" i="3"/>
  <c r="AC5" i="3"/>
  <c r="AA5" i="3"/>
  <c r="Y5" i="3"/>
  <c r="W5" i="3"/>
  <c r="U5" i="3"/>
  <c r="S5" i="3"/>
  <c r="Q5" i="3"/>
  <c r="AC3" i="3"/>
  <c r="AA3" i="3"/>
  <c r="Y3" i="3"/>
  <c r="W3" i="3"/>
  <c r="U3" i="3"/>
  <c r="S3" i="3"/>
  <c r="Q3" i="3"/>
  <c r="X8" i="1"/>
  <c r="X9" i="1"/>
  <c r="B38" i="2"/>
  <c r="B38" i="3"/>
  <c r="B31" i="3"/>
  <c r="B19" i="3"/>
  <c r="B12" i="3"/>
  <c r="B40" i="3"/>
  <c r="B24" i="3"/>
  <c r="B17" i="3"/>
  <c r="B5" i="3"/>
  <c r="B33" i="3"/>
  <c r="B26" i="3"/>
  <c r="B10" i="3"/>
  <c r="B3" i="3"/>
  <c r="B31" i="2"/>
  <c r="B19" i="2"/>
  <c r="B12" i="2"/>
  <c r="B40" i="2"/>
  <c r="B24" i="2"/>
  <c r="B17" i="2"/>
  <c r="B5" i="2"/>
  <c r="B33" i="2"/>
  <c r="B26" i="2"/>
  <c r="B10" i="2"/>
  <c r="B3" i="2"/>
  <c r="X19" i="1"/>
  <c r="X18" i="1"/>
  <c r="X17" i="1"/>
  <c r="X16" i="1"/>
  <c r="X15" i="1"/>
  <c r="X14" i="1"/>
  <c r="X7" i="1"/>
  <c r="X6" i="1"/>
  <c r="X5" i="1"/>
  <c r="X4" i="1"/>
  <c r="C39" i="3"/>
  <c r="C32" i="3"/>
  <c r="C20" i="3"/>
  <c r="C13" i="3"/>
  <c r="C38" i="3"/>
  <c r="C31" i="3"/>
  <c r="C19" i="3"/>
  <c r="C41" i="3"/>
  <c r="C25" i="3"/>
  <c r="C18" i="3"/>
  <c r="C40" i="3"/>
  <c r="C24" i="3"/>
  <c r="C17" i="3"/>
  <c r="C34" i="3"/>
  <c r="C27" i="3"/>
  <c r="C33" i="3"/>
  <c r="C26" i="3"/>
  <c r="C11" i="3"/>
  <c r="C10" i="3"/>
  <c r="C6" i="3"/>
  <c r="C5" i="3"/>
  <c r="C4" i="3"/>
  <c r="C3" i="3"/>
  <c r="C39" i="2"/>
  <c r="C38" i="2"/>
  <c r="C32" i="2"/>
  <c r="C31" i="2"/>
  <c r="C20" i="2"/>
  <c r="C19" i="2"/>
  <c r="C13" i="2"/>
  <c r="C12" i="2"/>
  <c r="C41" i="2"/>
  <c r="C40" i="2"/>
  <c r="C25" i="2"/>
  <c r="C24" i="2"/>
  <c r="C18" i="2"/>
  <c r="C17" i="2"/>
  <c r="C5" i="2"/>
  <c r="C6" i="2"/>
  <c r="C34" i="2"/>
  <c r="C27" i="2"/>
  <c r="C11" i="2"/>
  <c r="C4" i="2"/>
  <c r="C3" i="2"/>
  <c r="C10" i="2"/>
  <c r="C26" i="2"/>
  <c r="C33" i="2"/>
  <c r="A1" i="3" l="1"/>
  <c r="A3" i="3"/>
  <c r="AF38" i="2"/>
  <c r="R8" i="1"/>
  <c r="AF38" i="3"/>
  <c r="AF31" i="2"/>
  <c r="AF24" i="2"/>
  <c r="AE26" i="2"/>
  <c r="AE24" i="2"/>
  <c r="AE40" i="3"/>
  <c r="AE38" i="3"/>
  <c r="AF31" i="3"/>
  <c r="R4" i="1"/>
  <c r="AE33" i="2"/>
  <c r="AE31" i="2"/>
  <c r="AE38" i="2"/>
  <c r="AE40" i="2"/>
  <c r="AE33" i="3"/>
  <c r="AE31" i="3"/>
  <c r="AF24" i="3"/>
  <c r="AE26" i="3"/>
  <c r="AE24" i="3"/>
  <c r="R18" i="1"/>
  <c r="R6" i="1"/>
  <c r="AF3" i="2"/>
  <c r="AF3" i="3"/>
  <c r="AE5" i="3"/>
  <c r="R16" i="1"/>
  <c r="AE3" i="3"/>
  <c r="AB4" i="1"/>
  <c r="AE12" i="2"/>
  <c r="AD12" i="2" s="1"/>
  <c r="AE10" i="2"/>
  <c r="AD10" i="2" s="1"/>
  <c r="R14" i="1"/>
  <c r="AE3" i="2"/>
  <c r="AE5" i="2"/>
  <c r="Q4" i="1"/>
  <c r="AE12" i="3"/>
  <c r="AF10" i="3"/>
  <c r="AE10" i="3"/>
  <c r="AB14" i="1"/>
  <c r="Q14" i="1"/>
  <c r="AE17" i="3"/>
  <c r="AF17" i="3"/>
  <c r="AB18" i="1"/>
  <c r="AE19" i="3"/>
  <c r="AB16" i="1"/>
  <c r="Q18" i="1"/>
  <c r="Q16" i="1"/>
  <c r="AF17" i="2"/>
  <c r="Q6" i="1"/>
  <c r="AE17" i="2"/>
  <c r="AB8" i="1"/>
  <c r="AE19" i="2"/>
  <c r="Q8" i="1"/>
  <c r="AB6" i="1"/>
  <c r="AD38" i="3" l="1"/>
  <c r="AD40" i="3"/>
  <c r="AD12" i="3"/>
  <c r="AD10" i="3"/>
  <c r="AD33" i="2"/>
  <c r="AD31" i="2"/>
  <c r="AD33" i="3"/>
  <c r="AD31" i="3"/>
  <c r="AD19" i="3"/>
  <c r="AD17" i="3"/>
  <c r="AD40" i="2"/>
  <c r="AD38" i="2"/>
  <c r="AD3" i="3"/>
  <c r="AD5" i="3"/>
  <c r="AD26" i="3"/>
  <c r="AD24" i="3"/>
  <c r="AD19" i="2"/>
  <c r="AD17" i="2"/>
  <c r="AD3" i="2"/>
  <c r="AD5" i="2"/>
  <c r="AD24" i="2"/>
  <c r="AD26" i="2"/>
  <c r="G8" i="1"/>
  <c r="L8" i="1" s="1"/>
  <c r="G4" i="1"/>
  <c r="L4" i="1" s="1"/>
  <c r="H6" i="1"/>
  <c r="H18" i="1"/>
  <c r="G14" i="1"/>
  <c r="L14" i="1" s="1"/>
  <c r="H16" i="1"/>
  <c r="H4" i="1"/>
  <c r="G18" i="1"/>
  <c r="Y19" i="1" s="1"/>
  <c r="H14" i="1"/>
  <c r="G16" i="1"/>
  <c r="G6" i="1"/>
  <c r="L6" i="1" s="1"/>
  <c r="H8" i="1"/>
  <c r="E8" i="1" l="1"/>
  <c r="N4" i="1"/>
  <c r="N8" i="1"/>
  <c r="N6" i="1"/>
  <c r="N16" i="1"/>
  <c r="N18" i="1"/>
  <c r="AD14" i="1"/>
  <c r="Z14" i="1"/>
  <c r="Z15" i="1"/>
  <c r="AD8" i="1"/>
  <c r="Z9" i="1"/>
  <c r="Z8" i="1"/>
  <c r="N14" i="1"/>
  <c r="AD6" i="1"/>
  <c r="Z6" i="1"/>
  <c r="Z7" i="1"/>
  <c r="Z4" i="1"/>
  <c r="Z5" i="1"/>
  <c r="S8" i="1"/>
  <c r="T8" i="1"/>
  <c r="I8" i="1"/>
  <c r="J8" i="1" s="1"/>
  <c r="AC8" i="1"/>
  <c r="Y9" i="1"/>
  <c r="Y8" i="1"/>
  <c r="Y4" i="1"/>
  <c r="I4" i="1"/>
  <c r="J4" i="1" s="1"/>
  <c r="Y5" i="1"/>
  <c r="T4" i="1"/>
  <c r="AC4" i="1"/>
  <c r="V4" i="1"/>
  <c r="U4" i="1"/>
  <c r="S4" i="1"/>
  <c r="AD4" i="1"/>
  <c r="E4" i="1"/>
  <c r="M6" i="1"/>
  <c r="E6" i="1"/>
  <c r="AC6" i="1"/>
  <c r="M4" i="1"/>
  <c r="I16" i="1"/>
  <c r="J16" i="1" s="1"/>
  <c r="U14" i="1"/>
  <c r="S14" i="1"/>
  <c r="V14" i="1"/>
  <c r="AC14" i="1"/>
  <c r="Y15" i="1"/>
  <c r="T14" i="1"/>
  <c r="Y14" i="1"/>
  <c r="E14" i="1"/>
  <c r="I14" i="1"/>
  <c r="J14" i="1" s="1"/>
  <c r="L16" i="1"/>
  <c r="S16" i="1"/>
  <c r="Y16" i="1"/>
  <c r="S18" i="1"/>
  <c r="L18" i="1"/>
  <c r="Y18" i="1"/>
  <c r="T18" i="1"/>
  <c r="I18" i="1"/>
  <c r="J18" i="1" s="1"/>
  <c r="AC18" i="1"/>
  <c r="M14" i="1"/>
  <c r="M16" i="1"/>
  <c r="T16" i="1"/>
  <c r="AC16" i="1"/>
  <c r="Y17" i="1"/>
  <c r="M18" i="1"/>
  <c r="E16" i="1"/>
  <c r="E18" i="1"/>
  <c r="U8" i="1"/>
  <c r="V8" i="1"/>
  <c r="M8" i="1"/>
  <c r="Y6" i="1"/>
  <c r="T6" i="1"/>
  <c r="S6" i="1"/>
  <c r="I6" i="1"/>
  <c r="J6" i="1" s="1"/>
  <c r="Y7" i="1"/>
  <c r="V6" i="1"/>
  <c r="U6" i="1"/>
  <c r="O4" i="1" l="1"/>
  <c r="O8" i="1"/>
  <c r="O6" i="1"/>
  <c r="O16" i="1"/>
  <c r="O18" i="1"/>
  <c r="O14" i="1"/>
  <c r="Z19" i="1"/>
  <c r="Z18" i="1"/>
  <c r="AD16" i="1"/>
  <c r="Z17" i="1"/>
  <c r="Z16" i="1"/>
  <c r="B8" i="1"/>
  <c r="B6" i="1"/>
  <c r="B4" i="1"/>
  <c r="AD18" i="1"/>
  <c r="V16" i="1"/>
  <c r="U16" i="1"/>
  <c r="U18" i="1"/>
  <c r="V18" i="1"/>
  <c r="B16" i="1"/>
  <c r="B18" i="1"/>
  <c r="B14" i="1"/>
  <c r="C3" i="6" l="1"/>
  <c r="C19" i="6"/>
  <c r="C4" i="6"/>
  <c r="C20" i="6"/>
  <c r="C24" i="6"/>
  <c r="C12" i="6"/>
  <c r="C25" i="6"/>
  <c r="C13" i="6"/>
  <c r="B3" i="6"/>
  <c r="B19" i="6"/>
  <c r="B24" i="6"/>
  <c r="B12" i="6"/>
</calcChain>
</file>

<file path=xl/sharedStrings.xml><?xml version="1.0" encoding="utf-8"?>
<sst xmlns="http://schemas.openxmlformats.org/spreadsheetml/2006/main" count="562" uniqueCount="56">
  <si>
    <t>Squadre</t>
  </si>
  <si>
    <t>1°</t>
  </si>
  <si>
    <t>2°</t>
  </si>
  <si>
    <t>3°</t>
  </si>
  <si>
    <t>4°</t>
  </si>
  <si>
    <t>5°</t>
  </si>
  <si>
    <t>6°</t>
  </si>
  <si>
    <t>7°</t>
  </si>
  <si>
    <t>8°</t>
  </si>
  <si>
    <t>9°</t>
  </si>
  <si>
    <t>10°</t>
  </si>
  <si>
    <t>11°</t>
  </si>
  <si>
    <t>12°</t>
  </si>
  <si>
    <t>13°</t>
  </si>
  <si>
    <t>RIS</t>
  </si>
  <si>
    <t>TOT</t>
  </si>
  <si>
    <t>FATTO</t>
  </si>
  <si>
    <t>Tempo</t>
  </si>
  <si>
    <t>Generale</t>
  </si>
  <si>
    <t>Incontri</t>
  </si>
  <si>
    <t>Match</t>
  </si>
  <si>
    <t>Superstiti singoli</t>
  </si>
  <si>
    <t>Superstiti squadra</t>
  </si>
  <si>
    <t>Girone 1</t>
  </si>
  <si>
    <t>Pos</t>
  </si>
  <si>
    <t>Punti</t>
  </si>
  <si>
    <t>T</t>
  </si>
  <si>
    <t>W</t>
  </si>
  <si>
    <t>D</t>
  </si>
  <si>
    <t>L</t>
  </si>
  <si>
    <t>Med inc</t>
  </si>
  <si>
    <t>Med mat</t>
  </si>
  <si>
    <t>A</t>
  </si>
  <si>
    <t>B</t>
  </si>
  <si>
    <t>C</t>
  </si>
  <si>
    <t>Min</t>
  </si>
  <si>
    <t>Sec</t>
  </si>
  <si>
    <t>Girone 2</t>
  </si>
  <si>
    <t>E</t>
  </si>
  <si>
    <t>F</t>
  </si>
  <si>
    <t>Semifin 1</t>
  </si>
  <si>
    <t>Semifin 2</t>
  </si>
  <si>
    <t>Finale</t>
  </si>
  <si>
    <t>Finalina</t>
  </si>
  <si>
    <t>Angels93</t>
  </si>
  <si>
    <t>Etneus95</t>
  </si>
  <si>
    <t>NicoMilan93</t>
  </si>
  <si>
    <t>Michelangelo</t>
  </si>
  <si>
    <t>Stefano</t>
  </si>
  <si>
    <t>Drakan</t>
  </si>
  <si>
    <t>ciccio</t>
  </si>
  <si>
    <t>Lo Scassatore</t>
  </si>
  <si>
    <t>Gigi</t>
  </si>
  <si>
    <t>WheelSmith18</t>
  </si>
  <si>
    <t>Kratos</t>
  </si>
  <si>
    <t>JoKeRace7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</si>
</sst>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249977111117893"/>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medium">
        <color auto="1"/>
      </right>
      <top style="medium">
        <color auto="1"/>
      </top>
      <bottom/>
      <diagonal/>
    </border>
    <border>
      <left/>
      <right/>
      <top style="medium">
        <color auto="1"/>
      </top>
      <bottom/>
      <diagonal/>
    </border>
    <border>
      <left style="thin">
        <color auto="1"/>
      </left>
      <right style="medium">
        <color auto="1"/>
      </right>
      <top style="medium">
        <color auto="1"/>
      </top>
      <bottom style="dashed">
        <color auto="1"/>
      </bottom>
      <diagonal/>
    </border>
    <border>
      <left style="thin">
        <color auto="1"/>
      </left>
      <right style="medium">
        <color auto="1"/>
      </right>
      <top style="dashed">
        <color auto="1"/>
      </top>
      <bottom style="medium">
        <color auto="1"/>
      </bottom>
      <diagonal/>
    </border>
    <border>
      <left style="thin">
        <color auto="1"/>
      </left>
      <right style="medium">
        <color auto="1"/>
      </right>
      <top style="dashed">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bottom style="double">
        <color auto="1"/>
      </bottom>
      <diagonal/>
    </border>
    <border>
      <left style="medium">
        <color auto="1"/>
      </left>
      <right style="medium">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medium">
        <color auto="1"/>
      </top>
      <bottom style="dashed">
        <color auto="1"/>
      </bottom>
      <diagonal/>
    </border>
    <border>
      <left style="thin">
        <color auto="1"/>
      </left>
      <right/>
      <top style="dashed">
        <color auto="1"/>
      </top>
      <bottom style="medium">
        <color auto="1"/>
      </bottom>
      <diagonal/>
    </border>
    <border>
      <left style="medium">
        <color auto="1"/>
      </left>
      <right style="medium">
        <color auto="1"/>
      </right>
      <top/>
      <bottom/>
      <diagonal/>
    </border>
    <border>
      <left/>
      <right style="medium">
        <color auto="1"/>
      </right>
      <top style="double">
        <color auto="1"/>
      </top>
      <bottom/>
      <diagonal/>
    </border>
    <border>
      <left style="medium">
        <color auto="1"/>
      </left>
      <right style="medium">
        <color auto="1"/>
      </right>
      <top style="double">
        <color auto="1"/>
      </top>
      <bottom/>
      <diagonal/>
    </border>
    <border>
      <left style="thin">
        <color auto="1"/>
      </left>
      <right/>
      <top/>
      <bottom style="dashed">
        <color auto="1"/>
      </bottom>
      <diagonal/>
    </border>
    <border>
      <left style="medium">
        <color auto="1"/>
      </left>
      <right/>
      <top style="double">
        <color auto="1"/>
      </top>
      <bottom/>
      <diagonal/>
    </border>
    <border>
      <left style="medium">
        <color auto="1"/>
      </left>
      <right/>
      <top style="double">
        <color auto="1"/>
      </top>
      <bottom style="medium">
        <color auto="1"/>
      </bottom>
      <diagonal/>
    </border>
    <border>
      <left/>
      <right style="medium">
        <color auto="1"/>
      </right>
      <top style="medium">
        <color auto="1"/>
      </top>
      <bottom style="dashed">
        <color auto="1"/>
      </bottom>
      <diagonal/>
    </border>
    <border>
      <left style="medium">
        <color auto="1"/>
      </left>
      <right style="medium">
        <color auto="1"/>
      </right>
      <top style="medium">
        <color auto="1"/>
      </top>
      <bottom style="dashed">
        <color auto="1"/>
      </bottom>
      <diagonal/>
    </border>
    <border>
      <left style="medium">
        <color auto="1"/>
      </left>
      <right/>
      <top style="medium">
        <color auto="1"/>
      </top>
      <bottom style="dashed">
        <color auto="1"/>
      </bottom>
      <diagonal/>
    </border>
    <border>
      <left/>
      <right style="medium">
        <color auto="1"/>
      </right>
      <top style="dashed">
        <color auto="1"/>
      </top>
      <bottom/>
      <diagonal/>
    </border>
    <border>
      <left style="medium">
        <color auto="1"/>
      </left>
      <right style="medium">
        <color auto="1"/>
      </right>
      <top style="dashed">
        <color auto="1"/>
      </top>
      <bottom/>
      <diagonal/>
    </border>
    <border>
      <left style="medium">
        <color auto="1"/>
      </left>
      <right/>
      <top style="dashed">
        <color auto="1"/>
      </top>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style="dashed">
        <color auto="1"/>
      </bottom>
      <diagonal/>
    </border>
    <border>
      <left style="medium">
        <color auto="1"/>
      </left>
      <right style="thin">
        <color auto="1"/>
      </right>
      <top style="dashed">
        <color auto="1"/>
      </top>
      <bottom style="medium">
        <color auto="1"/>
      </bottom>
      <diagonal/>
    </border>
    <border>
      <left style="medium">
        <color auto="1"/>
      </left>
      <right style="thin">
        <color auto="1"/>
      </right>
      <top style="dashed">
        <color auto="1"/>
      </top>
      <bottom/>
      <diagonal/>
    </border>
    <border>
      <left style="thin">
        <color auto="1"/>
      </left>
      <right style="medium">
        <color auto="1"/>
      </right>
      <top/>
      <bottom style="dashed">
        <color auto="1"/>
      </bottom>
      <diagonal/>
    </border>
    <border>
      <left/>
      <right style="medium">
        <color auto="1"/>
      </right>
      <top style="dashed">
        <color auto="1"/>
      </top>
      <bottom style="medium">
        <color auto="1"/>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right style="medium">
        <color auto="1"/>
      </right>
      <top/>
      <bottom style="dashed">
        <color auto="1"/>
      </bottom>
      <diagonal/>
    </border>
    <border>
      <left style="medium">
        <color auto="1"/>
      </left>
      <right style="thin">
        <color auto="1"/>
      </right>
      <top/>
      <bottom/>
      <diagonal/>
    </border>
  </borders>
  <cellStyleXfs count="2">
    <xf numFmtId="0" fontId="0" fillId="0" borderId="0"/>
    <xf numFmtId="0" fontId="1" fillId="0" borderId="0" applyNumberFormat="0" applyFill="0" applyBorder="0" applyAlignment="0" applyProtection="0"/>
  </cellStyleXfs>
  <cellXfs count="179">
    <xf numFmtId="0" fontId="0" fillId="0" borderId="0" xfId="0"/>
    <xf numFmtId="0" fontId="0" fillId="0" borderId="0" xfId="0"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 fillId="0" borderId="0" xfId="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2" borderId="17"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7" xfId="0" applyFill="1" applyBorder="1" applyAlignment="1">
      <alignment horizontal="center" vertical="center" textRotation="255"/>
    </xf>
    <xf numFmtId="0" fontId="0" fillId="3" borderId="17"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3" borderId="7" xfId="0" applyFill="1" applyBorder="1" applyAlignment="1">
      <alignment horizontal="center" vertical="center" textRotation="255"/>
    </xf>
    <xf numFmtId="0" fontId="0" fillId="0" borderId="0" xfId="0" applyAlignment="1">
      <alignment horizontal="center" vertical="center"/>
    </xf>
    <xf numFmtId="0" fontId="0" fillId="2" borderId="17" xfId="0" applyFill="1" applyBorder="1" applyAlignment="1">
      <alignment horizontal="center" textRotation="255" shrinkToFit="1"/>
    </xf>
    <xf numFmtId="0" fontId="0" fillId="2" borderId="6" xfId="0" applyFill="1" applyBorder="1" applyAlignment="1">
      <alignment horizontal="center" textRotation="255" shrinkToFit="1"/>
    </xf>
    <xf numFmtId="0" fontId="0" fillId="2" borderId="4" xfId="0" applyFill="1" applyBorder="1" applyAlignment="1">
      <alignment horizontal="center" textRotation="255" shrinkToFit="1"/>
    </xf>
    <xf numFmtId="0" fontId="0" fillId="2" borderId="5" xfId="0" applyFill="1" applyBorder="1" applyAlignment="1">
      <alignment horizontal="center" textRotation="255" shrinkToFit="1"/>
    </xf>
    <xf numFmtId="0" fontId="0" fillId="2" borderId="10" xfId="0" applyFill="1" applyBorder="1" applyAlignment="1">
      <alignment horizontal="center" textRotation="255" shrinkToFit="1"/>
    </xf>
    <xf numFmtId="0" fontId="0" fillId="2" borderId="7" xfId="0" applyFill="1" applyBorder="1" applyAlignment="1">
      <alignment horizontal="center" textRotation="255" shrinkToFit="1"/>
    </xf>
    <xf numFmtId="0" fontId="0" fillId="3" borderId="17" xfId="0" applyFill="1" applyBorder="1" applyAlignment="1">
      <alignment horizontal="center" textRotation="255" shrinkToFit="1"/>
    </xf>
    <xf numFmtId="0" fontId="0" fillId="3" borderId="6" xfId="0" applyFill="1" applyBorder="1" applyAlignment="1">
      <alignment horizontal="center" textRotation="255" shrinkToFit="1"/>
    </xf>
    <xf numFmtId="0" fontId="0" fillId="3" borderId="4" xfId="0" applyFill="1" applyBorder="1" applyAlignment="1">
      <alignment horizontal="center" textRotation="255" shrinkToFit="1"/>
    </xf>
    <xf numFmtId="0" fontId="0" fillId="3" borderId="5" xfId="0" applyFill="1" applyBorder="1" applyAlignment="1">
      <alignment horizontal="center" textRotation="255" shrinkToFit="1"/>
    </xf>
    <xf numFmtId="0" fontId="0" fillId="3" borderId="10" xfId="0" applyFill="1" applyBorder="1" applyAlignment="1">
      <alignment horizontal="center" textRotation="255" shrinkToFit="1"/>
    </xf>
    <xf numFmtId="0" fontId="0" fillId="3" borderId="7" xfId="0" applyFill="1" applyBorder="1" applyAlignment="1">
      <alignment horizontal="center" textRotation="255" shrinkToFit="1"/>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40" xfId="0" applyFill="1" applyBorder="1" applyAlignment="1">
      <alignment horizontal="center" vertical="center"/>
    </xf>
    <xf numFmtId="0" fontId="0" fillId="0" borderId="52" xfId="0" applyFill="1" applyBorder="1" applyAlignment="1">
      <alignment horizontal="center" vertical="center"/>
    </xf>
    <xf numFmtId="0" fontId="0" fillId="2" borderId="17"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5" xfId="0" applyFill="1" applyBorder="1" applyAlignment="1">
      <alignment horizontal="center" vertical="center" textRotation="255" shrinkToFit="1"/>
    </xf>
    <xf numFmtId="0" fontId="0" fillId="2" borderId="10" xfId="0" applyFill="1" applyBorder="1" applyAlignment="1">
      <alignment horizontal="center" vertical="center" textRotation="255" shrinkToFit="1"/>
    </xf>
    <xf numFmtId="0" fontId="0" fillId="2" borderId="7" xfId="0" applyFill="1" applyBorder="1" applyAlignment="1">
      <alignment horizontal="center" vertical="center" textRotation="255" shrinkToFit="1"/>
    </xf>
    <xf numFmtId="0" fontId="0" fillId="3" borderId="17" xfId="0" applyFill="1" applyBorder="1" applyAlignment="1">
      <alignment horizontal="center" vertical="center" textRotation="255" shrinkToFit="1"/>
    </xf>
    <xf numFmtId="0" fontId="0" fillId="3" borderId="6" xfId="0" applyFill="1" applyBorder="1" applyAlignment="1">
      <alignment horizontal="center" vertical="center" textRotation="255" shrinkToFit="1"/>
    </xf>
    <xf numFmtId="0" fontId="0" fillId="3" borderId="4" xfId="0" applyFill="1" applyBorder="1" applyAlignment="1">
      <alignment horizontal="center" vertical="center" textRotation="255" shrinkToFit="1"/>
    </xf>
    <xf numFmtId="0" fontId="0" fillId="3" borderId="5" xfId="0" applyFill="1" applyBorder="1" applyAlignment="1">
      <alignment horizontal="center" vertical="center" textRotation="255" shrinkToFit="1"/>
    </xf>
    <xf numFmtId="0" fontId="0" fillId="3" borderId="10" xfId="0" applyFill="1" applyBorder="1" applyAlignment="1">
      <alignment horizontal="center" vertical="center" textRotation="255" shrinkToFit="1"/>
    </xf>
    <xf numFmtId="0" fontId="0" fillId="3" borderId="7" xfId="0" applyFill="1" applyBorder="1" applyAlignment="1">
      <alignment horizontal="center" vertical="center" textRotation="255" shrinkToFi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cellXfs>
  <cellStyles count="2">
    <cellStyle name="Collegamento ipertestuale" xfId="1" builtinId="8"/>
    <cellStyle name="Normale" xfId="0" builtinId="0"/>
  </cellStyles>
  <dxfs count="6">
    <dxf>
      <fill>
        <patternFill>
          <bgColor rgb="FFCD7F32"/>
        </patternFill>
      </fill>
    </dxf>
    <dxf>
      <fill>
        <patternFill>
          <bgColor rgb="FFC0C0C0"/>
        </patternFill>
      </fill>
    </dxf>
    <dxf>
      <fill>
        <patternFill>
          <bgColor rgb="FFFFD700"/>
        </patternFill>
      </fill>
    </dxf>
    <dxf>
      <fill>
        <patternFill>
          <bgColor rgb="FFCD7F32"/>
        </patternFill>
      </fill>
    </dxf>
    <dxf>
      <fill>
        <patternFill>
          <bgColor rgb="FFC0C0C0"/>
        </patternFill>
      </fill>
    </dxf>
    <dxf>
      <fill>
        <patternFill>
          <bgColor rgb="FFFFD7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Incontri 1° Girone</a:t>
            </a:r>
          </a:p>
        </c:rich>
      </c:tx>
      <c:layout>
        <c:manualLayout>
          <c:xMode val="edge"/>
          <c:yMode val="edge"/>
          <c:x val="0.31375056491087921"/>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Gironi'!$C$4:$C$5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Gironi'!$H$3:$J$3</c:f>
              <c:strCache>
                <c:ptCount val="3"/>
                <c:pt idx="0">
                  <c:v>W</c:v>
                </c:pt>
                <c:pt idx="1">
                  <c:v>D</c:v>
                </c:pt>
                <c:pt idx="2">
                  <c:v>L</c:v>
                </c:pt>
              </c:strCache>
            </c:strRef>
          </c:cat>
          <c:val>
            <c:numRef>
              <c:f>'Statistiche Gironi'!$H$4:$J$4</c:f>
              <c:numCache>
                <c:formatCode>General</c:formatCode>
                <c:ptCount val="3"/>
                <c:pt idx="0">
                  <c:v>28</c:v>
                </c:pt>
                <c:pt idx="1">
                  <c:v>6</c:v>
                </c:pt>
                <c:pt idx="2">
                  <c:v>18</c:v>
                </c:pt>
              </c:numCache>
            </c:numRef>
          </c:val>
          <c:extLst>
            <c:ext xmlns:c16="http://schemas.microsoft.com/office/drawing/2014/chart" uri="{C3380CC4-5D6E-409C-BE32-E72D297353CC}">
              <c16:uniqueId val="{00000000-0505-4556-ACE1-0ACD787F196A}"/>
            </c:ext>
          </c:extLst>
        </c:ser>
        <c:ser>
          <c:idx val="2"/>
          <c:order val="1"/>
          <c:tx>
            <c:strRef>
              <c:f>'Statistiche Gironi'!$C$6:$C$7</c:f>
              <c:strCache>
                <c:ptCount val="1"/>
                <c:pt idx="0">
                  <c:v>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Gironi'!$H$3:$J$3</c:f>
              <c:strCache>
                <c:ptCount val="3"/>
                <c:pt idx="0">
                  <c:v>W</c:v>
                </c:pt>
                <c:pt idx="1">
                  <c:v>D</c:v>
                </c:pt>
                <c:pt idx="2">
                  <c:v>L</c:v>
                </c:pt>
              </c:strCache>
            </c:strRef>
          </c:cat>
          <c:val>
            <c:numRef>
              <c:f>'Statistiche Gironi'!$H$6:$J$6</c:f>
              <c:numCache>
                <c:formatCode>General</c:formatCode>
                <c:ptCount val="3"/>
                <c:pt idx="0">
                  <c:v>18</c:v>
                </c:pt>
                <c:pt idx="1">
                  <c:v>15</c:v>
                </c:pt>
                <c:pt idx="2">
                  <c:v>19</c:v>
                </c:pt>
              </c:numCache>
            </c:numRef>
          </c:val>
          <c:extLst>
            <c:ext xmlns:c16="http://schemas.microsoft.com/office/drawing/2014/chart" uri="{C3380CC4-5D6E-409C-BE32-E72D297353CC}">
              <c16:uniqueId val="{00000001-0505-4556-ACE1-0ACD787F196A}"/>
            </c:ext>
          </c:extLst>
        </c:ser>
        <c:ser>
          <c:idx val="4"/>
          <c:order val="2"/>
          <c:tx>
            <c:strRef>
              <c:f>'Statistiche Gironi'!$C$8:$C$9</c:f>
              <c:strCache>
                <c:ptCount val="1"/>
                <c:pt idx="0">
                  <c:v>C</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Gironi'!$H$3:$J$3</c:f>
              <c:strCache>
                <c:ptCount val="3"/>
                <c:pt idx="0">
                  <c:v>W</c:v>
                </c:pt>
                <c:pt idx="1">
                  <c:v>D</c:v>
                </c:pt>
                <c:pt idx="2">
                  <c:v>L</c:v>
                </c:pt>
              </c:strCache>
            </c:strRef>
          </c:cat>
          <c:val>
            <c:numRef>
              <c:f>'Statistiche Gironi'!$H$8:$J$8</c:f>
              <c:numCache>
                <c:formatCode>General</c:formatCode>
                <c:ptCount val="3"/>
                <c:pt idx="0">
                  <c:v>16</c:v>
                </c:pt>
                <c:pt idx="1">
                  <c:v>11</c:v>
                </c:pt>
                <c:pt idx="2">
                  <c:v>25</c:v>
                </c:pt>
              </c:numCache>
            </c:numRef>
          </c:val>
          <c:extLst>
            <c:ext xmlns:c16="http://schemas.microsoft.com/office/drawing/2014/chart" uri="{C3380CC4-5D6E-409C-BE32-E72D297353CC}">
              <c16:uniqueId val="{00000002-0505-4556-ACE1-0ACD787F196A}"/>
            </c:ext>
          </c:extLst>
        </c:ser>
        <c:dLbls>
          <c:showLegendKey val="0"/>
          <c:showVal val="1"/>
          <c:showCatName val="0"/>
          <c:showSerName val="0"/>
          <c:showPercent val="0"/>
          <c:showBubbleSize val="0"/>
        </c:dLbls>
        <c:gapWidth val="150"/>
        <c:shape val="cylinder"/>
        <c:axId val="-1872922640"/>
        <c:axId val="-1872928080"/>
        <c:axId val="0"/>
      </c:bar3DChart>
      <c:catAx>
        <c:axId val="-1872922640"/>
        <c:scaling>
          <c:orientation val="minMax"/>
        </c:scaling>
        <c:delete val="0"/>
        <c:axPos val="b"/>
        <c:majorGridlines/>
        <c:numFmt formatCode="General" sourceLinked="0"/>
        <c:majorTickMark val="out"/>
        <c:minorTickMark val="none"/>
        <c:tickLblPos val="nextTo"/>
        <c:crossAx val="-1872928080"/>
        <c:crosses val="autoZero"/>
        <c:auto val="1"/>
        <c:lblAlgn val="ctr"/>
        <c:lblOffset val="100"/>
        <c:noMultiLvlLbl val="0"/>
      </c:catAx>
      <c:valAx>
        <c:axId val="-1872928080"/>
        <c:scaling>
          <c:orientation val="minMax"/>
        </c:scaling>
        <c:delete val="0"/>
        <c:axPos val="l"/>
        <c:majorGridlines/>
        <c:numFmt formatCode="General" sourceLinked="1"/>
        <c:majorTickMark val="out"/>
        <c:minorTickMark val="none"/>
        <c:tickLblPos val="nextTo"/>
        <c:crossAx val="-1872922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1° Semifinale</a:t>
            </a:r>
          </a:p>
        </c:rich>
      </c:tx>
      <c:layout>
        <c:manualLayout>
          <c:xMode val="edge"/>
          <c:yMode val="edge"/>
          <c:x val="0.21291029797745872"/>
          <c:y val="6.9993104092546362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6547225556076"/>
          <c:w val="0.76176316195769644"/>
          <c:h val="0.52274401492996059"/>
        </c:manualLayout>
      </c:layout>
      <c:bar3DChart>
        <c:barDir val="col"/>
        <c:grouping val="clustered"/>
        <c:varyColors val="0"/>
        <c:ser>
          <c:idx val="0"/>
          <c:order val="0"/>
          <c:tx>
            <c:strRef>
              <c:f>'Statistiche Semifinali'!$C$4:$C$5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Semifinali'!$E$4</c:f>
              <c:numCache>
                <c:formatCode>General</c:formatCode>
                <c:ptCount val="1"/>
                <c:pt idx="0">
                  <c:v>3</c:v>
                </c:pt>
              </c:numCache>
            </c:numRef>
          </c:val>
          <c:extLst>
            <c:ext xmlns:c16="http://schemas.microsoft.com/office/drawing/2014/chart" uri="{C3380CC4-5D6E-409C-BE32-E72D297353CC}">
              <c16:uniqueId val="{00000000-447F-44C7-B9CB-69DF2A3F3C18}"/>
            </c:ext>
          </c:extLst>
        </c:ser>
        <c:ser>
          <c:idx val="3"/>
          <c:order val="1"/>
          <c:tx>
            <c:strRef>
              <c:f>'Statistiche Semifinali'!$C$6:$C$7</c:f>
              <c:strCache>
                <c:ptCount val="1"/>
                <c:pt idx="0">
                  <c:v>E</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Semifinali'!$E$6</c:f>
              <c:numCache>
                <c:formatCode>General</c:formatCode>
                <c:ptCount val="1"/>
                <c:pt idx="0">
                  <c:v>3</c:v>
                </c:pt>
              </c:numCache>
            </c:numRef>
          </c:val>
          <c:extLst>
            <c:ext xmlns:c16="http://schemas.microsoft.com/office/drawing/2014/chart" uri="{C3380CC4-5D6E-409C-BE32-E72D297353CC}">
              <c16:uniqueId val="{00000001-447F-44C7-B9CB-69DF2A3F3C18}"/>
            </c:ext>
          </c:extLst>
        </c:ser>
        <c:dLbls>
          <c:showLegendKey val="0"/>
          <c:showVal val="1"/>
          <c:showCatName val="0"/>
          <c:showSerName val="0"/>
          <c:showPercent val="0"/>
          <c:showBubbleSize val="0"/>
        </c:dLbls>
        <c:gapWidth val="150"/>
        <c:shape val="cylinder"/>
        <c:axId val="-1887732816"/>
        <c:axId val="-1887736080"/>
        <c:axId val="0"/>
      </c:bar3DChart>
      <c:catAx>
        <c:axId val="-1887732816"/>
        <c:scaling>
          <c:orientation val="minMax"/>
        </c:scaling>
        <c:delete val="0"/>
        <c:axPos val="b"/>
        <c:majorGridlines/>
        <c:numFmt formatCode="General" sourceLinked="0"/>
        <c:majorTickMark val="out"/>
        <c:minorTickMark val="none"/>
        <c:tickLblPos val="nextTo"/>
        <c:crossAx val="-1887736080"/>
        <c:crosses val="autoZero"/>
        <c:auto val="1"/>
        <c:lblAlgn val="ctr"/>
        <c:lblOffset val="100"/>
        <c:noMultiLvlLbl val="0"/>
      </c:catAx>
      <c:valAx>
        <c:axId val="-1887736080"/>
        <c:scaling>
          <c:orientation val="minMax"/>
        </c:scaling>
        <c:delete val="0"/>
        <c:axPos val="l"/>
        <c:majorGridlines/>
        <c:numFmt formatCode="General" sourceLinked="1"/>
        <c:majorTickMark val="out"/>
        <c:minorTickMark val="none"/>
        <c:tickLblPos val="nextTo"/>
        <c:crossAx val="-1887732816"/>
        <c:crosses val="autoZero"/>
        <c:crossBetween val="between"/>
      </c:valAx>
    </c:plotArea>
    <c:legend>
      <c:legendPos val="r"/>
      <c:layout>
        <c:manualLayout>
          <c:xMode val="edge"/>
          <c:yMode val="edge"/>
          <c:x val="0.79000286728864777"/>
          <c:y val="0.47649472387380148"/>
          <c:w val="0.20999713271135229"/>
          <c:h val="0.32754205469517167"/>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2° Semifinale</a:t>
            </a:r>
          </a:p>
        </c:rich>
      </c:tx>
      <c:layout>
        <c:manualLayout>
          <c:xMode val="edge"/>
          <c:yMode val="edge"/>
          <c:x val="0.23531926156289293"/>
          <c:y val="6.9993615662907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32169965240829"/>
          <c:w val="0.76176316195769644"/>
          <c:h val="0.52403277293041073"/>
        </c:manualLayout>
      </c:layout>
      <c:bar3DChart>
        <c:barDir val="col"/>
        <c:grouping val="clustered"/>
        <c:varyColors val="0"/>
        <c:ser>
          <c:idx val="0"/>
          <c:order val="0"/>
          <c:tx>
            <c:strRef>
              <c:f>'Statistiche Semifinali'!$C$4:$C$5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Semifinali'!$E$4</c:f>
              <c:numCache>
                <c:formatCode>General</c:formatCode>
                <c:ptCount val="1"/>
                <c:pt idx="0">
                  <c:v>3</c:v>
                </c:pt>
              </c:numCache>
            </c:numRef>
          </c:val>
          <c:extLst>
            <c:ext xmlns:c16="http://schemas.microsoft.com/office/drawing/2014/chart" uri="{C3380CC4-5D6E-409C-BE32-E72D297353CC}">
              <c16:uniqueId val="{00000000-ECBE-4BFC-8193-C3CB31DE564D}"/>
            </c:ext>
          </c:extLst>
        </c:ser>
        <c:ser>
          <c:idx val="2"/>
          <c:order val="1"/>
          <c:tx>
            <c:strRef>
              <c:f>'Statistiche Semifinali'!$C$6:$C$7</c:f>
              <c:strCache>
                <c:ptCount val="1"/>
                <c:pt idx="0">
                  <c:v>E</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Semifinali'!$E$6</c:f>
              <c:numCache>
                <c:formatCode>General</c:formatCode>
                <c:ptCount val="1"/>
                <c:pt idx="0">
                  <c:v>3</c:v>
                </c:pt>
              </c:numCache>
            </c:numRef>
          </c:val>
          <c:extLst>
            <c:ext xmlns:c16="http://schemas.microsoft.com/office/drawing/2014/chart" uri="{C3380CC4-5D6E-409C-BE32-E72D297353CC}">
              <c16:uniqueId val="{00000001-ECBE-4BFC-8193-C3CB31DE564D}"/>
            </c:ext>
          </c:extLst>
        </c:ser>
        <c:dLbls>
          <c:showLegendKey val="0"/>
          <c:showVal val="1"/>
          <c:showCatName val="0"/>
          <c:showSerName val="0"/>
          <c:showPercent val="0"/>
          <c:showBubbleSize val="0"/>
        </c:dLbls>
        <c:gapWidth val="150"/>
        <c:shape val="cylinder"/>
        <c:axId val="-1887740976"/>
        <c:axId val="-1887755664"/>
        <c:axId val="0"/>
      </c:bar3DChart>
      <c:catAx>
        <c:axId val="-1887740976"/>
        <c:scaling>
          <c:orientation val="minMax"/>
        </c:scaling>
        <c:delete val="0"/>
        <c:axPos val="b"/>
        <c:majorGridlines/>
        <c:numFmt formatCode="General" sourceLinked="0"/>
        <c:majorTickMark val="out"/>
        <c:minorTickMark val="none"/>
        <c:tickLblPos val="nextTo"/>
        <c:crossAx val="-1887755664"/>
        <c:crosses val="autoZero"/>
        <c:auto val="1"/>
        <c:lblAlgn val="ctr"/>
        <c:lblOffset val="100"/>
        <c:noMultiLvlLbl val="0"/>
      </c:catAx>
      <c:valAx>
        <c:axId val="-1887755664"/>
        <c:scaling>
          <c:orientation val="minMax"/>
        </c:scaling>
        <c:delete val="0"/>
        <c:axPos val="l"/>
        <c:majorGridlines/>
        <c:numFmt formatCode="General" sourceLinked="1"/>
        <c:majorTickMark val="out"/>
        <c:minorTickMark val="none"/>
        <c:tickLblPos val="nextTo"/>
        <c:crossAx val="-1887740976"/>
        <c:crosses val="autoZero"/>
        <c:crossBetween val="between"/>
      </c:valAx>
    </c:plotArea>
    <c:legend>
      <c:legendPos val="r"/>
      <c:layout>
        <c:manualLayout>
          <c:xMode val="edge"/>
          <c:yMode val="edge"/>
          <c:x val="0.79000286728864777"/>
          <c:y val="0.47661772008228703"/>
          <c:w val="0.20999713271135229"/>
          <c:h val="0.32581825920408597"/>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Incontri Finale</a:t>
            </a:r>
          </a:p>
        </c:rich>
      </c:tx>
      <c:layout>
        <c:manualLayout>
          <c:xMode val="edge"/>
          <c:yMode val="edge"/>
          <c:x val="0.34176176321450336"/>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Finali'!$C$4:$C$5</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Finali'!$H$3:$J$3</c:f>
              <c:strCache>
                <c:ptCount val="3"/>
                <c:pt idx="0">
                  <c:v>W</c:v>
                </c:pt>
                <c:pt idx="1">
                  <c:v>D</c:v>
                </c:pt>
                <c:pt idx="2">
                  <c:v>L</c:v>
                </c:pt>
              </c:strCache>
            </c:strRef>
          </c:cat>
          <c:val>
            <c:numRef>
              <c:f>'Statistiche Finali'!$H$4:$J$4</c:f>
              <c:numCache>
                <c:formatCode>General</c:formatCode>
                <c:ptCount val="3"/>
                <c:pt idx="0">
                  <c:v>5</c:v>
                </c:pt>
                <c:pt idx="1">
                  <c:v>2</c:v>
                </c:pt>
                <c:pt idx="2">
                  <c:v>6</c:v>
                </c:pt>
              </c:numCache>
            </c:numRef>
          </c:val>
          <c:extLst>
            <c:ext xmlns:c16="http://schemas.microsoft.com/office/drawing/2014/chart" uri="{C3380CC4-5D6E-409C-BE32-E72D297353CC}">
              <c16:uniqueId val="{00000000-EE3B-3747-8733-C56C088C13BD}"/>
            </c:ext>
          </c:extLst>
        </c:ser>
        <c:ser>
          <c:idx val="1"/>
          <c:order val="1"/>
          <c:tx>
            <c:strRef>
              <c:f>'Statistiche Finali'!$C$6:$C$7</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Finali'!$H$3:$J$3</c:f>
              <c:strCache>
                <c:ptCount val="3"/>
                <c:pt idx="0">
                  <c:v>W</c:v>
                </c:pt>
                <c:pt idx="1">
                  <c:v>D</c:v>
                </c:pt>
                <c:pt idx="2">
                  <c:v>L</c:v>
                </c:pt>
              </c:strCache>
            </c:strRef>
          </c:cat>
          <c:val>
            <c:numRef>
              <c:f>'Statistiche Finali'!$H$6:$J$6</c:f>
              <c:numCache>
                <c:formatCode>General</c:formatCode>
                <c:ptCount val="3"/>
                <c:pt idx="0">
                  <c:v>6</c:v>
                </c:pt>
                <c:pt idx="1">
                  <c:v>2</c:v>
                </c:pt>
                <c:pt idx="2">
                  <c:v>5</c:v>
                </c:pt>
              </c:numCache>
            </c:numRef>
          </c:val>
          <c:extLst>
            <c:ext xmlns:c16="http://schemas.microsoft.com/office/drawing/2014/chart" uri="{C3380CC4-5D6E-409C-BE32-E72D297353CC}">
              <c16:uniqueId val="{00000001-EE3B-3747-8733-C56C088C13BD}"/>
            </c:ext>
          </c:extLst>
        </c:ser>
        <c:dLbls>
          <c:showLegendKey val="0"/>
          <c:showVal val="1"/>
          <c:showCatName val="0"/>
          <c:showSerName val="0"/>
          <c:showPercent val="0"/>
          <c:showBubbleSize val="0"/>
        </c:dLbls>
        <c:gapWidth val="150"/>
        <c:shape val="cylinder"/>
        <c:axId val="-1887745872"/>
        <c:axId val="-1887764368"/>
        <c:axId val="0"/>
      </c:bar3DChart>
      <c:catAx>
        <c:axId val="-1887745872"/>
        <c:scaling>
          <c:orientation val="minMax"/>
        </c:scaling>
        <c:delete val="0"/>
        <c:axPos val="b"/>
        <c:majorGridlines/>
        <c:numFmt formatCode="General" sourceLinked="0"/>
        <c:majorTickMark val="out"/>
        <c:minorTickMark val="none"/>
        <c:tickLblPos val="nextTo"/>
        <c:crossAx val="-1887764368"/>
        <c:crosses val="autoZero"/>
        <c:auto val="1"/>
        <c:lblAlgn val="ctr"/>
        <c:lblOffset val="100"/>
        <c:noMultiLvlLbl val="0"/>
      </c:catAx>
      <c:valAx>
        <c:axId val="-1887764368"/>
        <c:scaling>
          <c:orientation val="minMax"/>
        </c:scaling>
        <c:delete val="0"/>
        <c:axPos val="l"/>
        <c:majorGridlines/>
        <c:numFmt formatCode="General" sourceLinked="1"/>
        <c:majorTickMark val="out"/>
        <c:minorTickMark val="none"/>
        <c:tickLblPos val="nextTo"/>
        <c:crossAx val="-18877458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a:t>Incontri Finalina</a:t>
            </a:r>
          </a:p>
        </c:rich>
      </c:tx>
      <c:layout>
        <c:manualLayout>
          <c:xMode val="edge"/>
          <c:yMode val="edge"/>
          <c:x val="0.33055728389305367"/>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Finali'!$C$12:$C$13</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Finali'!$H$11:$J$11</c:f>
              <c:strCache>
                <c:ptCount val="3"/>
                <c:pt idx="0">
                  <c:v>W</c:v>
                </c:pt>
                <c:pt idx="1">
                  <c:v>D</c:v>
                </c:pt>
                <c:pt idx="2">
                  <c:v>L</c:v>
                </c:pt>
              </c:strCache>
            </c:strRef>
          </c:cat>
          <c:val>
            <c:numRef>
              <c:f>'Statistiche Finali'!$H$12:$J$12</c:f>
              <c:numCache>
                <c:formatCode>General</c:formatCode>
                <c:ptCount val="3"/>
                <c:pt idx="0">
                  <c:v>3</c:v>
                </c:pt>
                <c:pt idx="1">
                  <c:v>1</c:v>
                </c:pt>
                <c:pt idx="2">
                  <c:v>9</c:v>
                </c:pt>
              </c:numCache>
            </c:numRef>
          </c:val>
          <c:extLst>
            <c:ext xmlns:c16="http://schemas.microsoft.com/office/drawing/2014/chart" uri="{C3380CC4-5D6E-409C-BE32-E72D297353CC}">
              <c16:uniqueId val="{00000000-0B11-354B-9442-9ED93E5E74B7}"/>
            </c:ext>
          </c:extLst>
        </c:ser>
        <c:ser>
          <c:idx val="1"/>
          <c:order val="1"/>
          <c:tx>
            <c:strRef>
              <c:f>'Statistiche Finali'!$C$14:$C$15</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Finali'!$H$11:$J$11</c:f>
              <c:strCache>
                <c:ptCount val="3"/>
                <c:pt idx="0">
                  <c:v>W</c:v>
                </c:pt>
                <c:pt idx="1">
                  <c:v>D</c:v>
                </c:pt>
                <c:pt idx="2">
                  <c:v>L</c:v>
                </c:pt>
              </c:strCache>
            </c:strRef>
          </c:cat>
          <c:val>
            <c:numRef>
              <c:f>'Statistiche Finali'!$H$14:$J$14</c:f>
              <c:numCache>
                <c:formatCode>General</c:formatCode>
                <c:ptCount val="3"/>
                <c:pt idx="0">
                  <c:v>9</c:v>
                </c:pt>
                <c:pt idx="1">
                  <c:v>1</c:v>
                </c:pt>
                <c:pt idx="2">
                  <c:v>3</c:v>
                </c:pt>
              </c:numCache>
            </c:numRef>
          </c:val>
          <c:extLst>
            <c:ext xmlns:c16="http://schemas.microsoft.com/office/drawing/2014/chart" uri="{C3380CC4-5D6E-409C-BE32-E72D297353CC}">
              <c16:uniqueId val="{00000001-0B11-354B-9442-9ED93E5E74B7}"/>
            </c:ext>
          </c:extLst>
        </c:ser>
        <c:dLbls>
          <c:showLegendKey val="0"/>
          <c:showVal val="1"/>
          <c:showCatName val="0"/>
          <c:showSerName val="0"/>
          <c:showPercent val="0"/>
          <c:showBubbleSize val="0"/>
        </c:dLbls>
        <c:gapWidth val="150"/>
        <c:shape val="cylinder"/>
        <c:axId val="-1887763824"/>
        <c:axId val="-1887752944"/>
        <c:axId val="0"/>
      </c:bar3DChart>
      <c:catAx>
        <c:axId val="-1887763824"/>
        <c:scaling>
          <c:orientation val="minMax"/>
        </c:scaling>
        <c:delete val="0"/>
        <c:axPos val="b"/>
        <c:majorGridlines/>
        <c:numFmt formatCode="General" sourceLinked="0"/>
        <c:majorTickMark val="out"/>
        <c:minorTickMark val="none"/>
        <c:tickLblPos val="nextTo"/>
        <c:crossAx val="-1887752944"/>
        <c:crosses val="autoZero"/>
        <c:auto val="1"/>
        <c:lblAlgn val="ctr"/>
        <c:lblOffset val="100"/>
        <c:noMultiLvlLbl val="0"/>
      </c:catAx>
      <c:valAx>
        <c:axId val="-1887752944"/>
        <c:scaling>
          <c:orientation val="minMax"/>
        </c:scaling>
        <c:delete val="0"/>
        <c:axPos val="l"/>
        <c:majorGridlines/>
        <c:numFmt formatCode="General" sourceLinked="1"/>
        <c:majorTickMark val="out"/>
        <c:minorTickMark val="none"/>
        <c:tickLblPos val="nextTo"/>
        <c:crossAx val="-1887763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Finale</a:t>
            </a:r>
          </a:p>
        </c:rich>
      </c:tx>
      <c:layout>
        <c:manualLayout>
          <c:xMode val="edge"/>
          <c:yMode val="edge"/>
          <c:x val="0.38097752486821501"/>
          <c:y val="6.9993104092546362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6547225556076"/>
          <c:w val="0.76176316195769644"/>
          <c:h val="0.52274401492996059"/>
        </c:manualLayout>
      </c:layout>
      <c:bar3DChart>
        <c:barDir val="col"/>
        <c:grouping val="clustered"/>
        <c:varyColors val="0"/>
        <c:ser>
          <c:idx val="0"/>
          <c:order val="0"/>
          <c:tx>
            <c:strRef>
              <c:f>'Statistiche Finali'!$C$4:$C$5</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Finali'!$E$4</c:f>
              <c:numCache>
                <c:formatCode>General</c:formatCode>
                <c:ptCount val="1"/>
                <c:pt idx="0">
                  <c:v>1</c:v>
                </c:pt>
              </c:numCache>
            </c:numRef>
          </c:val>
          <c:extLst>
            <c:ext xmlns:c16="http://schemas.microsoft.com/office/drawing/2014/chart" uri="{C3380CC4-5D6E-409C-BE32-E72D297353CC}">
              <c16:uniqueId val="{00000000-22C6-F147-B47F-8A573341F423}"/>
            </c:ext>
          </c:extLst>
        </c:ser>
        <c:ser>
          <c:idx val="1"/>
          <c:order val="1"/>
          <c:tx>
            <c:strRef>
              <c:f>'Statistiche Finali'!$C$6:$C$7</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Finali'!$E$6</c:f>
              <c:numCache>
                <c:formatCode>General</c:formatCode>
                <c:ptCount val="1"/>
                <c:pt idx="0">
                  <c:v>2</c:v>
                </c:pt>
              </c:numCache>
            </c:numRef>
          </c:val>
          <c:extLst>
            <c:ext xmlns:c16="http://schemas.microsoft.com/office/drawing/2014/chart" uri="{C3380CC4-5D6E-409C-BE32-E72D297353CC}">
              <c16:uniqueId val="{00000001-22C6-F147-B47F-8A573341F423}"/>
            </c:ext>
          </c:extLst>
        </c:ser>
        <c:dLbls>
          <c:showLegendKey val="0"/>
          <c:showVal val="1"/>
          <c:showCatName val="0"/>
          <c:showSerName val="0"/>
          <c:showPercent val="0"/>
          <c:showBubbleSize val="0"/>
        </c:dLbls>
        <c:gapWidth val="150"/>
        <c:shape val="cylinder"/>
        <c:axId val="-1887762192"/>
        <c:axId val="-1887737168"/>
        <c:axId val="0"/>
      </c:bar3DChart>
      <c:catAx>
        <c:axId val="-1887762192"/>
        <c:scaling>
          <c:orientation val="minMax"/>
        </c:scaling>
        <c:delete val="0"/>
        <c:axPos val="b"/>
        <c:majorGridlines/>
        <c:numFmt formatCode="General" sourceLinked="0"/>
        <c:majorTickMark val="out"/>
        <c:minorTickMark val="none"/>
        <c:tickLblPos val="nextTo"/>
        <c:crossAx val="-1887737168"/>
        <c:crosses val="autoZero"/>
        <c:auto val="1"/>
        <c:lblAlgn val="ctr"/>
        <c:lblOffset val="100"/>
        <c:noMultiLvlLbl val="0"/>
      </c:catAx>
      <c:valAx>
        <c:axId val="-1887737168"/>
        <c:scaling>
          <c:orientation val="minMax"/>
        </c:scaling>
        <c:delete val="0"/>
        <c:axPos val="l"/>
        <c:majorGridlines/>
        <c:numFmt formatCode="General" sourceLinked="1"/>
        <c:majorTickMark val="out"/>
        <c:minorTickMark val="none"/>
        <c:tickLblPos val="nextTo"/>
        <c:crossAx val="-1887762192"/>
        <c:crosses val="autoZero"/>
        <c:crossBetween val="between"/>
      </c:valAx>
    </c:plotArea>
    <c:legend>
      <c:legendPos val="r"/>
      <c:layout>
        <c:manualLayout>
          <c:xMode val="edge"/>
          <c:yMode val="edge"/>
          <c:x val="0.7731961445995722"/>
          <c:y val="0.47649436881766211"/>
          <c:w val="0.21719623282383821"/>
          <c:h val="0.32754205469517167"/>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Finalina</a:t>
            </a:r>
          </a:p>
        </c:rich>
      </c:tx>
      <c:layout>
        <c:manualLayout>
          <c:xMode val="edge"/>
          <c:yMode val="edge"/>
          <c:x val="0.34736407949006376"/>
          <c:y val="6.9993615662907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32169965240829"/>
          <c:w val="0.76176316195769644"/>
          <c:h val="0.52403277293041073"/>
        </c:manualLayout>
      </c:layout>
      <c:bar3DChart>
        <c:barDir val="col"/>
        <c:grouping val="clustered"/>
        <c:varyColors val="0"/>
        <c:ser>
          <c:idx val="0"/>
          <c:order val="0"/>
          <c:tx>
            <c:strRef>
              <c:f>'Statistiche Finali'!$C$12:$C$13</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Finali'!$E$12</c:f>
              <c:numCache>
                <c:formatCode>General</c:formatCode>
                <c:ptCount val="1"/>
                <c:pt idx="0">
                  <c:v>0</c:v>
                </c:pt>
              </c:numCache>
            </c:numRef>
          </c:val>
          <c:extLst>
            <c:ext xmlns:c16="http://schemas.microsoft.com/office/drawing/2014/chart" uri="{C3380CC4-5D6E-409C-BE32-E72D297353CC}">
              <c16:uniqueId val="{00000000-595A-A24C-90BA-AB313AEB2BD5}"/>
            </c:ext>
          </c:extLst>
        </c:ser>
        <c:ser>
          <c:idx val="1"/>
          <c:order val="1"/>
          <c:tx>
            <c:strRef>
              <c:f>'Statistiche Finali'!$C$14:$C$15</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Finali'!$E$14</c:f>
              <c:numCache>
                <c:formatCode>General</c:formatCode>
                <c:ptCount val="1"/>
                <c:pt idx="0">
                  <c:v>2</c:v>
                </c:pt>
              </c:numCache>
            </c:numRef>
          </c:val>
          <c:extLst>
            <c:ext xmlns:c16="http://schemas.microsoft.com/office/drawing/2014/chart" uri="{C3380CC4-5D6E-409C-BE32-E72D297353CC}">
              <c16:uniqueId val="{00000001-595A-A24C-90BA-AB313AEB2BD5}"/>
            </c:ext>
          </c:extLst>
        </c:ser>
        <c:dLbls>
          <c:showLegendKey val="0"/>
          <c:showVal val="1"/>
          <c:showCatName val="0"/>
          <c:showSerName val="0"/>
          <c:showPercent val="0"/>
          <c:showBubbleSize val="0"/>
        </c:dLbls>
        <c:gapWidth val="150"/>
        <c:shape val="cylinder"/>
        <c:axId val="-1887739888"/>
        <c:axId val="-1887733904"/>
        <c:axId val="0"/>
      </c:bar3DChart>
      <c:catAx>
        <c:axId val="-1887739888"/>
        <c:scaling>
          <c:orientation val="minMax"/>
        </c:scaling>
        <c:delete val="0"/>
        <c:axPos val="b"/>
        <c:majorGridlines/>
        <c:numFmt formatCode="General" sourceLinked="0"/>
        <c:majorTickMark val="out"/>
        <c:minorTickMark val="none"/>
        <c:tickLblPos val="nextTo"/>
        <c:crossAx val="-1887733904"/>
        <c:crosses val="autoZero"/>
        <c:auto val="1"/>
        <c:lblAlgn val="ctr"/>
        <c:lblOffset val="100"/>
        <c:noMultiLvlLbl val="0"/>
      </c:catAx>
      <c:valAx>
        <c:axId val="-1887733904"/>
        <c:scaling>
          <c:orientation val="minMax"/>
        </c:scaling>
        <c:delete val="0"/>
        <c:axPos val="l"/>
        <c:majorGridlines/>
        <c:numFmt formatCode="General" sourceLinked="1"/>
        <c:majorTickMark val="out"/>
        <c:minorTickMark val="none"/>
        <c:tickLblPos val="nextTo"/>
        <c:crossAx val="-1887739888"/>
        <c:crosses val="autoZero"/>
        <c:crossBetween val="between"/>
      </c:valAx>
    </c:plotArea>
    <c:legend>
      <c:legendPos val="r"/>
      <c:layout>
        <c:manualLayout>
          <c:xMode val="edge"/>
          <c:yMode val="edge"/>
          <c:x val="0.7731961445995722"/>
          <c:y val="0.47661772008228703"/>
          <c:w val="0.21719623282383821"/>
          <c:h val="0.32581825920408597"/>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Finale</a:t>
            </a:r>
          </a:p>
        </c:rich>
      </c:tx>
      <c:layout>
        <c:manualLayout>
          <c:xMode val="edge"/>
          <c:yMode val="edge"/>
          <c:x val="0.38097752486821501"/>
          <c:y val="6.9993104092546362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6547225556076"/>
          <c:w val="0.76176316195769644"/>
          <c:h val="0.52274401492996059"/>
        </c:manualLayout>
      </c:layout>
      <c:bar3DChart>
        <c:barDir val="col"/>
        <c:grouping val="clustered"/>
        <c:varyColors val="0"/>
        <c:ser>
          <c:idx val="0"/>
          <c:order val="0"/>
          <c:tx>
            <c:strRef>
              <c:f>'Statistiche Finali'!$C$4:$C$5</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Finali'!$E$4</c:f>
              <c:numCache>
                <c:formatCode>General</c:formatCode>
                <c:ptCount val="1"/>
                <c:pt idx="0">
                  <c:v>1</c:v>
                </c:pt>
              </c:numCache>
            </c:numRef>
          </c:val>
          <c:extLst>
            <c:ext xmlns:c16="http://schemas.microsoft.com/office/drawing/2014/chart" uri="{C3380CC4-5D6E-409C-BE32-E72D297353CC}">
              <c16:uniqueId val="{00000000-F9A6-904F-8559-3B4246580755}"/>
            </c:ext>
          </c:extLst>
        </c:ser>
        <c:ser>
          <c:idx val="1"/>
          <c:order val="1"/>
          <c:tx>
            <c:strRef>
              <c:f>'Statistiche Finali'!$C$6:$C$7</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Finali'!$E$6</c:f>
              <c:numCache>
                <c:formatCode>General</c:formatCode>
                <c:ptCount val="1"/>
                <c:pt idx="0">
                  <c:v>2</c:v>
                </c:pt>
              </c:numCache>
            </c:numRef>
          </c:val>
          <c:extLst>
            <c:ext xmlns:c16="http://schemas.microsoft.com/office/drawing/2014/chart" uri="{C3380CC4-5D6E-409C-BE32-E72D297353CC}">
              <c16:uniqueId val="{00000001-F9A6-904F-8559-3B4246580755}"/>
            </c:ext>
          </c:extLst>
        </c:ser>
        <c:dLbls>
          <c:showLegendKey val="0"/>
          <c:showVal val="1"/>
          <c:showCatName val="0"/>
          <c:showSerName val="0"/>
          <c:showPercent val="0"/>
          <c:showBubbleSize val="0"/>
        </c:dLbls>
        <c:gapWidth val="150"/>
        <c:shape val="cylinder"/>
        <c:axId val="-1887748592"/>
        <c:axId val="-1887760016"/>
        <c:axId val="0"/>
      </c:bar3DChart>
      <c:catAx>
        <c:axId val="-1887748592"/>
        <c:scaling>
          <c:orientation val="minMax"/>
        </c:scaling>
        <c:delete val="0"/>
        <c:axPos val="b"/>
        <c:majorGridlines/>
        <c:numFmt formatCode="General" sourceLinked="0"/>
        <c:majorTickMark val="out"/>
        <c:minorTickMark val="none"/>
        <c:tickLblPos val="nextTo"/>
        <c:crossAx val="-1887760016"/>
        <c:crosses val="autoZero"/>
        <c:auto val="1"/>
        <c:lblAlgn val="ctr"/>
        <c:lblOffset val="100"/>
        <c:noMultiLvlLbl val="0"/>
      </c:catAx>
      <c:valAx>
        <c:axId val="-1887760016"/>
        <c:scaling>
          <c:orientation val="minMax"/>
        </c:scaling>
        <c:delete val="0"/>
        <c:axPos val="l"/>
        <c:majorGridlines/>
        <c:numFmt formatCode="General" sourceLinked="1"/>
        <c:majorTickMark val="out"/>
        <c:minorTickMark val="none"/>
        <c:tickLblPos val="nextTo"/>
        <c:crossAx val="-1887748592"/>
        <c:crosses val="autoZero"/>
        <c:crossBetween val="between"/>
      </c:valAx>
    </c:plotArea>
    <c:legend>
      <c:legendPos val="r"/>
      <c:layout>
        <c:manualLayout>
          <c:xMode val="edge"/>
          <c:yMode val="edge"/>
          <c:x val="0.7731961445995722"/>
          <c:y val="0.47649436881766211"/>
          <c:w val="0.21719623282383821"/>
          <c:h val="0.32754205469517167"/>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Finalina</a:t>
            </a:r>
          </a:p>
        </c:rich>
      </c:tx>
      <c:layout>
        <c:manualLayout>
          <c:xMode val="edge"/>
          <c:yMode val="edge"/>
          <c:x val="0.34736407949006376"/>
          <c:y val="6.9993615662907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32169965240829"/>
          <c:w val="0.76176316195769644"/>
          <c:h val="0.52403277293041073"/>
        </c:manualLayout>
      </c:layout>
      <c:bar3DChart>
        <c:barDir val="col"/>
        <c:grouping val="clustered"/>
        <c:varyColors val="0"/>
        <c:ser>
          <c:idx val="0"/>
          <c:order val="0"/>
          <c:tx>
            <c:strRef>
              <c:f>'Statistiche Finali'!$C$12:$C$13</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Finali'!$E$12</c:f>
              <c:numCache>
                <c:formatCode>General</c:formatCode>
                <c:ptCount val="1"/>
                <c:pt idx="0">
                  <c:v>0</c:v>
                </c:pt>
              </c:numCache>
            </c:numRef>
          </c:val>
          <c:extLst>
            <c:ext xmlns:c16="http://schemas.microsoft.com/office/drawing/2014/chart" uri="{C3380CC4-5D6E-409C-BE32-E72D297353CC}">
              <c16:uniqueId val="{00000000-F990-C34D-90E8-43B2819C7783}"/>
            </c:ext>
          </c:extLst>
        </c:ser>
        <c:ser>
          <c:idx val="1"/>
          <c:order val="1"/>
          <c:tx>
            <c:strRef>
              <c:f>'Statistiche Finali'!$C$14:$C$15</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Finali'!$E$14</c:f>
              <c:numCache>
                <c:formatCode>General</c:formatCode>
                <c:ptCount val="1"/>
                <c:pt idx="0">
                  <c:v>2</c:v>
                </c:pt>
              </c:numCache>
            </c:numRef>
          </c:val>
          <c:extLst>
            <c:ext xmlns:c16="http://schemas.microsoft.com/office/drawing/2014/chart" uri="{C3380CC4-5D6E-409C-BE32-E72D297353CC}">
              <c16:uniqueId val="{00000001-F990-C34D-90E8-43B2819C7783}"/>
            </c:ext>
          </c:extLst>
        </c:ser>
        <c:dLbls>
          <c:showLegendKey val="0"/>
          <c:showVal val="1"/>
          <c:showCatName val="0"/>
          <c:showSerName val="0"/>
          <c:showPercent val="0"/>
          <c:showBubbleSize val="0"/>
        </c:dLbls>
        <c:gapWidth val="150"/>
        <c:shape val="cylinder"/>
        <c:axId val="-1887757296"/>
        <c:axId val="-1887754576"/>
        <c:axId val="0"/>
      </c:bar3DChart>
      <c:catAx>
        <c:axId val="-1887757296"/>
        <c:scaling>
          <c:orientation val="minMax"/>
        </c:scaling>
        <c:delete val="0"/>
        <c:axPos val="b"/>
        <c:majorGridlines/>
        <c:numFmt formatCode="General" sourceLinked="0"/>
        <c:majorTickMark val="out"/>
        <c:minorTickMark val="none"/>
        <c:tickLblPos val="nextTo"/>
        <c:crossAx val="-1887754576"/>
        <c:crosses val="autoZero"/>
        <c:auto val="1"/>
        <c:lblAlgn val="ctr"/>
        <c:lblOffset val="100"/>
        <c:noMultiLvlLbl val="0"/>
      </c:catAx>
      <c:valAx>
        <c:axId val="-1887754576"/>
        <c:scaling>
          <c:orientation val="minMax"/>
        </c:scaling>
        <c:delete val="0"/>
        <c:axPos val="l"/>
        <c:majorGridlines/>
        <c:numFmt formatCode="General" sourceLinked="1"/>
        <c:majorTickMark val="out"/>
        <c:minorTickMark val="none"/>
        <c:tickLblPos val="nextTo"/>
        <c:crossAx val="-1887757296"/>
        <c:crosses val="autoZero"/>
        <c:crossBetween val="between"/>
      </c:valAx>
    </c:plotArea>
    <c:legend>
      <c:legendPos val="r"/>
      <c:layout>
        <c:manualLayout>
          <c:xMode val="edge"/>
          <c:yMode val="edge"/>
          <c:x val="0.7731961445995722"/>
          <c:y val="0.47661772008228703"/>
          <c:w val="0.21719623282383821"/>
          <c:h val="0.32581825920408597"/>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Incontri Finale</a:t>
            </a:r>
          </a:p>
        </c:rich>
      </c:tx>
      <c:layout>
        <c:manualLayout>
          <c:xMode val="edge"/>
          <c:yMode val="edge"/>
          <c:x val="0.34176176321450336"/>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Finali'!$C$4:$C$5</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Finali'!$H$3:$J$3</c:f>
              <c:strCache>
                <c:ptCount val="3"/>
                <c:pt idx="0">
                  <c:v>W</c:v>
                </c:pt>
                <c:pt idx="1">
                  <c:v>D</c:v>
                </c:pt>
                <c:pt idx="2">
                  <c:v>L</c:v>
                </c:pt>
              </c:strCache>
            </c:strRef>
          </c:cat>
          <c:val>
            <c:numRef>
              <c:f>'Statistiche Finali'!$H$4:$J$4</c:f>
              <c:numCache>
                <c:formatCode>General</c:formatCode>
                <c:ptCount val="3"/>
                <c:pt idx="0">
                  <c:v>5</c:v>
                </c:pt>
                <c:pt idx="1">
                  <c:v>2</c:v>
                </c:pt>
                <c:pt idx="2">
                  <c:v>6</c:v>
                </c:pt>
              </c:numCache>
            </c:numRef>
          </c:val>
          <c:extLst>
            <c:ext xmlns:c16="http://schemas.microsoft.com/office/drawing/2014/chart" uri="{C3380CC4-5D6E-409C-BE32-E72D297353CC}">
              <c16:uniqueId val="{00000000-EE3B-3747-8733-C56C088C13BD}"/>
            </c:ext>
          </c:extLst>
        </c:ser>
        <c:ser>
          <c:idx val="1"/>
          <c:order val="1"/>
          <c:tx>
            <c:strRef>
              <c:f>'Statistiche Finali'!$C$6:$C$7</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Finali'!$H$3:$J$3</c:f>
              <c:strCache>
                <c:ptCount val="3"/>
                <c:pt idx="0">
                  <c:v>W</c:v>
                </c:pt>
                <c:pt idx="1">
                  <c:v>D</c:v>
                </c:pt>
                <c:pt idx="2">
                  <c:v>L</c:v>
                </c:pt>
              </c:strCache>
            </c:strRef>
          </c:cat>
          <c:val>
            <c:numRef>
              <c:f>'Statistiche Finali'!$H$6:$J$6</c:f>
              <c:numCache>
                <c:formatCode>General</c:formatCode>
                <c:ptCount val="3"/>
                <c:pt idx="0">
                  <c:v>6</c:v>
                </c:pt>
                <c:pt idx="1">
                  <c:v>2</c:v>
                </c:pt>
                <c:pt idx="2">
                  <c:v>5</c:v>
                </c:pt>
              </c:numCache>
            </c:numRef>
          </c:val>
          <c:extLst>
            <c:ext xmlns:c16="http://schemas.microsoft.com/office/drawing/2014/chart" uri="{C3380CC4-5D6E-409C-BE32-E72D297353CC}">
              <c16:uniqueId val="{00000001-EE3B-3747-8733-C56C088C13BD}"/>
            </c:ext>
          </c:extLst>
        </c:ser>
        <c:dLbls>
          <c:showLegendKey val="0"/>
          <c:showVal val="1"/>
          <c:showCatName val="0"/>
          <c:showSerName val="0"/>
          <c:showPercent val="0"/>
          <c:showBubbleSize val="0"/>
        </c:dLbls>
        <c:gapWidth val="150"/>
        <c:shape val="cylinder"/>
        <c:axId val="-1887749680"/>
        <c:axId val="-1887749136"/>
        <c:axId val="0"/>
      </c:bar3DChart>
      <c:catAx>
        <c:axId val="-1887749680"/>
        <c:scaling>
          <c:orientation val="minMax"/>
        </c:scaling>
        <c:delete val="0"/>
        <c:axPos val="b"/>
        <c:majorGridlines/>
        <c:numFmt formatCode="General" sourceLinked="0"/>
        <c:majorTickMark val="out"/>
        <c:minorTickMark val="none"/>
        <c:tickLblPos val="nextTo"/>
        <c:crossAx val="-1887749136"/>
        <c:crosses val="autoZero"/>
        <c:auto val="1"/>
        <c:lblAlgn val="ctr"/>
        <c:lblOffset val="100"/>
        <c:noMultiLvlLbl val="0"/>
      </c:catAx>
      <c:valAx>
        <c:axId val="-1887749136"/>
        <c:scaling>
          <c:orientation val="minMax"/>
        </c:scaling>
        <c:delete val="0"/>
        <c:axPos val="l"/>
        <c:majorGridlines/>
        <c:numFmt formatCode="General" sourceLinked="1"/>
        <c:majorTickMark val="out"/>
        <c:minorTickMark val="none"/>
        <c:tickLblPos val="nextTo"/>
        <c:crossAx val="-18877496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a:t>Incontri Finalina</a:t>
            </a:r>
          </a:p>
        </c:rich>
      </c:tx>
      <c:layout>
        <c:manualLayout>
          <c:xMode val="edge"/>
          <c:yMode val="edge"/>
          <c:x val="0.33055728389305367"/>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Finali'!$C$12:$C$13</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Finali'!$H$11:$J$11</c:f>
              <c:strCache>
                <c:ptCount val="3"/>
                <c:pt idx="0">
                  <c:v>W</c:v>
                </c:pt>
                <c:pt idx="1">
                  <c:v>D</c:v>
                </c:pt>
                <c:pt idx="2">
                  <c:v>L</c:v>
                </c:pt>
              </c:strCache>
            </c:strRef>
          </c:cat>
          <c:val>
            <c:numRef>
              <c:f>'Statistiche Finali'!$H$12:$J$12</c:f>
              <c:numCache>
                <c:formatCode>General</c:formatCode>
                <c:ptCount val="3"/>
                <c:pt idx="0">
                  <c:v>3</c:v>
                </c:pt>
                <c:pt idx="1">
                  <c:v>1</c:v>
                </c:pt>
                <c:pt idx="2">
                  <c:v>9</c:v>
                </c:pt>
              </c:numCache>
            </c:numRef>
          </c:val>
          <c:extLst>
            <c:ext xmlns:c16="http://schemas.microsoft.com/office/drawing/2014/chart" uri="{C3380CC4-5D6E-409C-BE32-E72D297353CC}">
              <c16:uniqueId val="{00000000-0B11-354B-9442-9ED93E5E74B7}"/>
            </c:ext>
          </c:extLst>
        </c:ser>
        <c:ser>
          <c:idx val="1"/>
          <c:order val="1"/>
          <c:tx>
            <c:strRef>
              <c:f>'Statistiche Finali'!$C$14:$C$15</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Finali'!$H$11:$J$11</c:f>
              <c:strCache>
                <c:ptCount val="3"/>
                <c:pt idx="0">
                  <c:v>W</c:v>
                </c:pt>
                <c:pt idx="1">
                  <c:v>D</c:v>
                </c:pt>
                <c:pt idx="2">
                  <c:v>L</c:v>
                </c:pt>
              </c:strCache>
            </c:strRef>
          </c:cat>
          <c:val>
            <c:numRef>
              <c:f>'Statistiche Finali'!$H$14:$J$14</c:f>
              <c:numCache>
                <c:formatCode>General</c:formatCode>
                <c:ptCount val="3"/>
                <c:pt idx="0">
                  <c:v>9</c:v>
                </c:pt>
                <c:pt idx="1">
                  <c:v>1</c:v>
                </c:pt>
                <c:pt idx="2">
                  <c:v>3</c:v>
                </c:pt>
              </c:numCache>
            </c:numRef>
          </c:val>
          <c:extLst>
            <c:ext xmlns:c16="http://schemas.microsoft.com/office/drawing/2014/chart" uri="{C3380CC4-5D6E-409C-BE32-E72D297353CC}">
              <c16:uniqueId val="{00000001-0B11-354B-9442-9ED93E5E74B7}"/>
            </c:ext>
          </c:extLst>
        </c:ser>
        <c:dLbls>
          <c:showLegendKey val="0"/>
          <c:showVal val="1"/>
          <c:showCatName val="0"/>
          <c:showSerName val="0"/>
          <c:showPercent val="0"/>
          <c:showBubbleSize val="0"/>
        </c:dLbls>
        <c:gapWidth val="150"/>
        <c:shape val="cylinder"/>
        <c:axId val="-1887744784"/>
        <c:axId val="-1887741520"/>
        <c:axId val="0"/>
      </c:bar3DChart>
      <c:catAx>
        <c:axId val="-1887744784"/>
        <c:scaling>
          <c:orientation val="minMax"/>
        </c:scaling>
        <c:delete val="0"/>
        <c:axPos val="b"/>
        <c:majorGridlines/>
        <c:numFmt formatCode="General" sourceLinked="0"/>
        <c:majorTickMark val="out"/>
        <c:minorTickMark val="none"/>
        <c:tickLblPos val="nextTo"/>
        <c:crossAx val="-1887741520"/>
        <c:crosses val="autoZero"/>
        <c:auto val="1"/>
        <c:lblAlgn val="ctr"/>
        <c:lblOffset val="100"/>
        <c:noMultiLvlLbl val="0"/>
      </c:catAx>
      <c:valAx>
        <c:axId val="-1887741520"/>
        <c:scaling>
          <c:orientation val="minMax"/>
        </c:scaling>
        <c:delete val="0"/>
        <c:axPos val="l"/>
        <c:majorGridlines/>
        <c:numFmt formatCode="General" sourceLinked="1"/>
        <c:majorTickMark val="out"/>
        <c:minorTickMark val="none"/>
        <c:tickLblPos val="nextTo"/>
        <c:crossAx val="-18877447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a:t>Incontri 2° Girone</a:t>
            </a:r>
          </a:p>
        </c:rich>
      </c:tx>
      <c:layout>
        <c:manualLayout>
          <c:xMode val="edge"/>
          <c:yMode val="edge"/>
          <c:x val="0.31375056491087921"/>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Gironi'!$C$14:$C$15</c:f>
              <c:strCache>
                <c:ptCount val="1"/>
                <c:pt idx="0">
                  <c:v>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Gironi'!$H$13:$J$13</c:f>
              <c:strCache>
                <c:ptCount val="3"/>
                <c:pt idx="0">
                  <c:v>W</c:v>
                </c:pt>
                <c:pt idx="1">
                  <c:v>D</c:v>
                </c:pt>
                <c:pt idx="2">
                  <c:v>L</c:v>
                </c:pt>
              </c:strCache>
            </c:strRef>
          </c:cat>
          <c:val>
            <c:numRef>
              <c:f>'Statistiche Gironi'!$H$14:$J$14</c:f>
              <c:numCache>
                <c:formatCode>General</c:formatCode>
                <c:ptCount val="3"/>
                <c:pt idx="0">
                  <c:v>20</c:v>
                </c:pt>
                <c:pt idx="1">
                  <c:v>4</c:v>
                </c:pt>
                <c:pt idx="2">
                  <c:v>28</c:v>
                </c:pt>
              </c:numCache>
            </c:numRef>
          </c:val>
          <c:extLst>
            <c:ext xmlns:c16="http://schemas.microsoft.com/office/drawing/2014/chart" uri="{C3380CC4-5D6E-409C-BE32-E72D297353CC}">
              <c16:uniqueId val="{00000000-DA03-47C9-A319-2D5BAF1A3A0C}"/>
            </c:ext>
          </c:extLst>
        </c:ser>
        <c:ser>
          <c:idx val="4"/>
          <c:order val="1"/>
          <c:tx>
            <c:strRef>
              <c:f>'Statistiche Gironi'!$C$16:$C$17</c:f>
              <c:strCache>
                <c:ptCount val="1"/>
                <c:pt idx="0">
                  <c:v>E</c:v>
                </c:pt>
              </c:strCache>
            </c:strRef>
          </c:tx>
          <c:spPr>
            <a:solidFill>
              <a:srgbClr val="9BBB5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Gironi'!$H$13:$J$13</c:f>
              <c:strCache>
                <c:ptCount val="3"/>
                <c:pt idx="0">
                  <c:v>W</c:v>
                </c:pt>
                <c:pt idx="1">
                  <c:v>D</c:v>
                </c:pt>
                <c:pt idx="2">
                  <c:v>L</c:v>
                </c:pt>
              </c:strCache>
            </c:strRef>
          </c:cat>
          <c:val>
            <c:numRef>
              <c:f>'Statistiche Gironi'!$H$16:$J$16</c:f>
              <c:numCache>
                <c:formatCode>General</c:formatCode>
                <c:ptCount val="3"/>
                <c:pt idx="0">
                  <c:v>23</c:v>
                </c:pt>
                <c:pt idx="1">
                  <c:v>4</c:v>
                </c:pt>
                <c:pt idx="2">
                  <c:v>25</c:v>
                </c:pt>
              </c:numCache>
            </c:numRef>
          </c:val>
          <c:extLst>
            <c:ext xmlns:c16="http://schemas.microsoft.com/office/drawing/2014/chart" uri="{C3380CC4-5D6E-409C-BE32-E72D297353CC}">
              <c16:uniqueId val="{00000001-DA03-47C9-A319-2D5BAF1A3A0C}"/>
            </c:ext>
          </c:extLst>
        </c:ser>
        <c:ser>
          <c:idx val="3"/>
          <c:order val="2"/>
          <c:tx>
            <c:strRef>
              <c:f>'Statistiche Gironi'!$C$18:$C$19</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Gironi'!$H$13:$J$13</c:f>
              <c:strCache>
                <c:ptCount val="3"/>
                <c:pt idx="0">
                  <c:v>W</c:v>
                </c:pt>
                <c:pt idx="1">
                  <c:v>D</c:v>
                </c:pt>
                <c:pt idx="2">
                  <c:v>L</c:v>
                </c:pt>
              </c:strCache>
            </c:strRef>
          </c:cat>
          <c:val>
            <c:numRef>
              <c:f>'Statistiche Gironi'!$H$18:$J$18</c:f>
              <c:numCache>
                <c:formatCode>General</c:formatCode>
                <c:ptCount val="3"/>
                <c:pt idx="0">
                  <c:v>31</c:v>
                </c:pt>
                <c:pt idx="1">
                  <c:v>0</c:v>
                </c:pt>
                <c:pt idx="2">
                  <c:v>21</c:v>
                </c:pt>
              </c:numCache>
            </c:numRef>
          </c:val>
          <c:extLst>
            <c:ext xmlns:c16="http://schemas.microsoft.com/office/drawing/2014/chart" uri="{C3380CC4-5D6E-409C-BE32-E72D297353CC}">
              <c16:uniqueId val="{00000002-DA03-47C9-A319-2D5BAF1A3A0C}"/>
            </c:ext>
          </c:extLst>
        </c:ser>
        <c:dLbls>
          <c:showLegendKey val="0"/>
          <c:showVal val="1"/>
          <c:showCatName val="0"/>
          <c:showSerName val="0"/>
          <c:showPercent val="0"/>
          <c:showBubbleSize val="0"/>
        </c:dLbls>
        <c:gapWidth val="150"/>
        <c:shape val="cylinder"/>
        <c:axId val="-1872907408"/>
        <c:axId val="-1872919376"/>
        <c:axId val="0"/>
      </c:bar3DChart>
      <c:catAx>
        <c:axId val="-1872907408"/>
        <c:scaling>
          <c:orientation val="minMax"/>
        </c:scaling>
        <c:delete val="0"/>
        <c:axPos val="b"/>
        <c:majorGridlines/>
        <c:numFmt formatCode="General" sourceLinked="0"/>
        <c:majorTickMark val="out"/>
        <c:minorTickMark val="none"/>
        <c:tickLblPos val="nextTo"/>
        <c:crossAx val="-1872919376"/>
        <c:crosses val="autoZero"/>
        <c:auto val="1"/>
        <c:lblAlgn val="ctr"/>
        <c:lblOffset val="100"/>
        <c:noMultiLvlLbl val="0"/>
      </c:catAx>
      <c:valAx>
        <c:axId val="-1872919376"/>
        <c:scaling>
          <c:orientation val="minMax"/>
        </c:scaling>
        <c:delete val="0"/>
        <c:axPos val="l"/>
        <c:majorGridlines/>
        <c:numFmt formatCode="General" sourceLinked="1"/>
        <c:majorTickMark val="out"/>
        <c:minorTickMark val="none"/>
        <c:tickLblPos val="nextTo"/>
        <c:crossAx val="-1872907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Finale</a:t>
            </a:r>
          </a:p>
        </c:rich>
      </c:tx>
      <c:layout>
        <c:manualLayout>
          <c:xMode val="edge"/>
          <c:yMode val="edge"/>
          <c:x val="0.38097752486821501"/>
          <c:y val="6.9993104092546362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6547225556076"/>
          <c:w val="0.76176316195769644"/>
          <c:h val="0.52274401492996059"/>
        </c:manualLayout>
      </c:layout>
      <c:bar3DChart>
        <c:barDir val="col"/>
        <c:grouping val="clustered"/>
        <c:varyColors val="0"/>
        <c:ser>
          <c:idx val="0"/>
          <c:order val="0"/>
          <c:tx>
            <c:strRef>
              <c:f>'Statistiche Finali'!$C$4:$C$5</c:f>
              <c:strCache>
                <c:ptCount val="1"/>
                <c:pt idx="0">
                  <c:v>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Finali'!$E$4</c:f>
              <c:numCache>
                <c:formatCode>General</c:formatCode>
                <c:ptCount val="1"/>
                <c:pt idx="0">
                  <c:v>1</c:v>
                </c:pt>
              </c:numCache>
            </c:numRef>
          </c:val>
          <c:extLst>
            <c:ext xmlns:c16="http://schemas.microsoft.com/office/drawing/2014/chart" uri="{C3380CC4-5D6E-409C-BE32-E72D297353CC}">
              <c16:uniqueId val="{00000000-22C6-F147-B47F-8A573341F423}"/>
            </c:ext>
          </c:extLst>
        </c:ser>
        <c:ser>
          <c:idx val="1"/>
          <c:order val="1"/>
          <c:tx>
            <c:strRef>
              <c:f>'Statistiche Finali'!$C$6:$C$7</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Finali'!$E$3</c:f>
              <c:strCache>
                <c:ptCount val="1"/>
                <c:pt idx="0">
                  <c:v>Punti</c:v>
                </c:pt>
              </c:strCache>
            </c:strRef>
          </c:cat>
          <c:val>
            <c:numRef>
              <c:f>'Statistiche Finali'!$E$6</c:f>
              <c:numCache>
                <c:formatCode>General</c:formatCode>
                <c:ptCount val="1"/>
                <c:pt idx="0">
                  <c:v>2</c:v>
                </c:pt>
              </c:numCache>
            </c:numRef>
          </c:val>
          <c:extLst>
            <c:ext xmlns:c16="http://schemas.microsoft.com/office/drawing/2014/chart" uri="{C3380CC4-5D6E-409C-BE32-E72D297353CC}">
              <c16:uniqueId val="{00000001-22C6-F147-B47F-8A573341F423}"/>
            </c:ext>
          </c:extLst>
        </c:ser>
        <c:dLbls>
          <c:showLegendKey val="0"/>
          <c:showVal val="1"/>
          <c:showCatName val="0"/>
          <c:showSerName val="0"/>
          <c:showPercent val="0"/>
          <c:showBubbleSize val="0"/>
        </c:dLbls>
        <c:gapWidth val="150"/>
        <c:shape val="cylinder"/>
        <c:axId val="-1887737712"/>
        <c:axId val="-2145538704"/>
        <c:axId val="0"/>
      </c:bar3DChart>
      <c:catAx>
        <c:axId val="-1887737712"/>
        <c:scaling>
          <c:orientation val="minMax"/>
        </c:scaling>
        <c:delete val="0"/>
        <c:axPos val="b"/>
        <c:majorGridlines/>
        <c:numFmt formatCode="General" sourceLinked="0"/>
        <c:majorTickMark val="out"/>
        <c:minorTickMark val="none"/>
        <c:tickLblPos val="nextTo"/>
        <c:crossAx val="-2145538704"/>
        <c:crosses val="autoZero"/>
        <c:auto val="1"/>
        <c:lblAlgn val="ctr"/>
        <c:lblOffset val="100"/>
        <c:noMultiLvlLbl val="0"/>
      </c:catAx>
      <c:valAx>
        <c:axId val="-2145538704"/>
        <c:scaling>
          <c:orientation val="minMax"/>
        </c:scaling>
        <c:delete val="0"/>
        <c:axPos val="l"/>
        <c:majorGridlines/>
        <c:numFmt formatCode="General" sourceLinked="1"/>
        <c:majorTickMark val="out"/>
        <c:minorTickMark val="none"/>
        <c:tickLblPos val="nextTo"/>
        <c:crossAx val="-1887737712"/>
        <c:crosses val="autoZero"/>
        <c:crossBetween val="between"/>
      </c:valAx>
    </c:plotArea>
    <c:legend>
      <c:legendPos val="r"/>
      <c:layout>
        <c:manualLayout>
          <c:xMode val="edge"/>
          <c:yMode val="edge"/>
          <c:x val="0.7731961445995722"/>
          <c:y val="0.47649436881766211"/>
          <c:w val="0.21719623282383821"/>
          <c:h val="0.32754205469517167"/>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Finalina</a:t>
            </a:r>
          </a:p>
        </c:rich>
      </c:tx>
      <c:layout>
        <c:manualLayout>
          <c:xMode val="edge"/>
          <c:yMode val="edge"/>
          <c:x val="0.34736407949006376"/>
          <c:y val="6.9993615662907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32169965240829"/>
          <c:w val="0.76176316195769644"/>
          <c:h val="0.52403277293041073"/>
        </c:manualLayout>
      </c:layout>
      <c:bar3DChart>
        <c:barDir val="col"/>
        <c:grouping val="clustered"/>
        <c:varyColors val="0"/>
        <c:ser>
          <c:idx val="0"/>
          <c:order val="0"/>
          <c:tx>
            <c:strRef>
              <c:f>'Statistiche Finali'!$C$12:$C$13</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Finali'!$E$12</c:f>
              <c:numCache>
                <c:formatCode>General</c:formatCode>
                <c:ptCount val="1"/>
                <c:pt idx="0">
                  <c:v>0</c:v>
                </c:pt>
              </c:numCache>
            </c:numRef>
          </c:val>
          <c:extLst>
            <c:ext xmlns:c16="http://schemas.microsoft.com/office/drawing/2014/chart" uri="{C3380CC4-5D6E-409C-BE32-E72D297353CC}">
              <c16:uniqueId val="{00000000-595A-A24C-90BA-AB313AEB2BD5}"/>
            </c:ext>
          </c:extLst>
        </c:ser>
        <c:ser>
          <c:idx val="1"/>
          <c:order val="1"/>
          <c:tx>
            <c:strRef>
              <c:f>'Statistiche Finali'!$C$14:$C$15</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Finali'!$E$11</c:f>
              <c:strCache>
                <c:ptCount val="1"/>
                <c:pt idx="0">
                  <c:v>Punti</c:v>
                </c:pt>
              </c:strCache>
            </c:strRef>
          </c:cat>
          <c:val>
            <c:numRef>
              <c:f>'Statistiche Finali'!$E$14</c:f>
              <c:numCache>
                <c:formatCode>General</c:formatCode>
                <c:ptCount val="1"/>
                <c:pt idx="0">
                  <c:v>2</c:v>
                </c:pt>
              </c:numCache>
            </c:numRef>
          </c:val>
          <c:extLst>
            <c:ext xmlns:c16="http://schemas.microsoft.com/office/drawing/2014/chart" uri="{C3380CC4-5D6E-409C-BE32-E72D297353CC}">
              <c16:uniqueId val="{00000001-595A-A24C-90BA-AB313AEB2BD5}"/>
            </c:ext>
          </c:extLst>
        </c:ser>
        <c:dLbls>
          <c:showLegendKey val="0"/>
          <c:showVal val="1"/>
          <c:showCatName val="0"/>
          <c:showSerName val="0"/>
          <c:showPercent val="0"/>
          <c:showBubbleSize val="0"/>
        </c:dLbls>
        <c:gapWidth val="150"/>
        <c:shape val="cylinder"/>
        <c:axId val="-2145532720"/>
        <c:axId val="-2145542512"/>
        <c:axId val="0"/>
      </c:bar3DChart>
      <c:catAx>
        <c:axId val="-2145532720"/>
        <c:scaling>
          <c:orientation val="minMax"/>
        </c:scaling>
        <c:delete val="0"/>
        <c:axPos val="b"/>
        <c:majorGridlines/>
        <c:numFmt formatCode="General" sourceLinked="0"/>
        <c:majorTickMark val="out"/>
        <c:minorTickMark val="none"/>
        <c:tickLblPos val="nextTo"/>
        <c:crossAx val="-2145542512"/>
        <c:crosses val="autoZero"/>
        <c:auto val="1"/>
        <c:lblAlgn val="ctr"/>
        <c:lblOffset val="100"/>
        <c:noMultiLvlLbl val="0"/>
      </c:catAx>
      <c:valAx>
        <c:axId val="-2145542512"/>
        <c:scaling>
          <c:orientation val="minMax"/>
        </c:scaling>
        <c:delete val="0"/>
        <c:axPos val="l"/>
        <c:majorGridlines/>
        <c:numFmt formatCode="General" sourceLinked="1"/>
        <c:majorTickMark val="out"/>
        <c:minorTickMark val="none"/>
        <c:tickLblPos val="nextTo"/>
        <c:crossAx val="-2145532720"/>
        <c:crosses val="autoZero"/>
        <c:crossBetween val="between"/>
      </c:valAx>
    </c:plotArea>
    <c:legend>
      <c:legendPos val="r"/>
      <c:layout>
        <c:manualLayout>
          <c:xMode val="edge"/>
          <c:yMode val="edge"/>
          <c:x val="0.7731961445995722"/>
          <c:y val="0.47661772008228703"/>
          <c:w val="0.21719623282383821"/>
          <c:h val="0.32581825920408597"/>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1° Girone</a:t>
            </a:r>
          </a:p>
        </c:rich>
      </c:tx>
      <c:layout>
        <c:manualLayout>
          <c:xMode val="edge"/>
          <c:yMode val="edge"/>
          <c:x val="0.31375056491087921"/>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3225833472943538"/>
          <c:w val="0.76176316195769644"/>
          <c:h val="0.62553135645278379"/>
        </c:manualLayout>
      </c:layout>
      <c:bar3DChart>
        <c:barDir val="col"/>
        <c:grouping val="clustered"/>
        <c:varyColors val="0"/>
        <c:ser>
          <c:idx val="0"/>
          <c:order val="0"/>
          <c:tx>
            <c:strRef>
              <c:f>'Statistiche Gironi'!$C$4:$C$5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Gironi'!$E$3</c:f>
              <c:strCache>
                <c:ptCount val="1"/>
                <c:pt idx="0">
                  <c:v>Punti</c:v>
                </c:pt>
              </c:strCache>
            </c:strRef>
          </c:cat>
          <c:val>
            <c:numRef>
              <c:f>'Statistiche Gironi'!$E$4</c:f>
              <c:numCache>
                <c:formatCode>General</c:formatCode>
                <c:ptCount val="1"/>
                <c:pt idx="0">
                  <c:v>6</c:v>
                </c:pt>
              </c:numCache>
            </c:numRef>
          </c:val>
          <c:extLst>
            <c:ext xmlns:c16="http://schemas.microsoft.com/office/drawing/2014/chart" uri="{C3380CC4-5D6E-409C-BE32-E72D297353CC}">
              <c16:uniqueId val="{00000000-8B01-4368-BFB6-C983D69C9343}"/>
            </c:ext>
          </c:extLst>
        </c:ser>
        <c:ser>
          <c:idx val="4"/>
          <c:order val="1"/>
          <c:tx>
            <c:strRef>
              <c:f>'Statistiche Gironi'!$C$6:$C$7</c:f>
              <c:strCache>
                <c:ptCount val="1"/>
                <c:pt idx="0">
                  <c:v>B</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Gironi'!$E$3</c:f>
              <c:strCache>
                <c:ptCount val="1"/>
                <c:pt idx="0">
                  <c:v>Punti</c:v>
                </c:pt>
              </c:strCache>
            </c:strRef>
          </c:cat>
          <c:val>
            <c:numRef>
              <c:f>'Statistiche Gironi'!$E$6</c:f>
              <c:numCache>
                <c:formatCode>General</c:formatCode>
                <c:ptCount val="1"/>
                <c:pt idx="0">
                  <c:v>4</c:v>
                </c:pt>
              </c:numCache>
            </c:numRef>
          </c:val>
          <c:extLst>
            <c:ext xmlns:c16="http://schemas.microsoft.com/office/drawing/2014/chart" uri="{C3380CC4-5D6E-409C-BE32-E72D297353CC}">
              <c16:uniqueId val="{00000001-8B01-4368-BFB6-C983D69C9343}"/>
            </c:ext>
          </c:extLst>
        </c:ser>
        <c:ser>
          <c:idx val="3"/>
          <c:order val="2"/>
          <c:tx>
            <c:strRef>
              <c:f>'Statistiche Gironi'!$C$8:$C$9</c:f>
              <c:strCache>
                <c:ptCount val="1"/>
                <c:pt idx="0">
                  <c:v>C</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Gironi'!$E$3</c:f>
              <c:strCache>
                <c:ptCount val="1"/>
                <c:pt idx="0">
                  <c:v>Punti</c:v>
                </c:pt>
              </c:strCache>
            </c:strRef>
          </c:cat>
          <c:val>
            <c:numRef>
              <c:f>'Statistiche Gironi'!$E$8</c:f>
              <c:numCache>
                <c:formatCode>General</c:formatCode>
                <c:ptCount val="1"/>
                <c:pt idx="0">
                  <c:v>4</c:v>
                </c:pt>
              </c:numCache>
            </c:numRef>
          </c:val>
          <c:extLst>
            <c:ext xmlns:c16="http://schemas.microsoft.com/office/drawing/2014/chart" uri="{C3380CC4-5D6E-409C-BE32-E72D297353CC}">
              <c16:uniqueId val="{00000002-8B01-4368-BFB6-C983D69C9343}"/>
            </c:ext>
          </c:extLst>
        </c:ser>
        <c:dLbls>
          <c:showLegendKey val="0"/>
          <c:showVal val="1"/>
          <c:showCatName val="0"/>
          <c:showSerName val="0"/>
          <c:showPercent val="0"/>
          <c:showBubbleSize val="0"/>
        </c:dLbls>
        <c:gapWidth val="150"/>
        <c:shape val="cylinder"/>
        <c:axId val="-1872918288"/>
        <c:axId val="-1872927536"/>
        <c:axId val="0"/>
      </c:bar3DChart>
      <c:catAx>
        <c:axId val="-1872918288"/>
        <c:scaling>
          <c:orientation val="minMax"/>
        </c:scaling>
        <c:delete val="0"/>
        <c:axPos val="b"/>
        <c:majorGridlines/>
        <c:numFmt formatCode="General" sourceLinked="0"/>
        <c:majorTickMark val="out"/>
        <c:minorTickMark val="none"/>
        <c:tickLblPos val="nextTo"/>
        <c:crossAx val="-1872927536"/>
        <c:crosses val="autoZero"/>
        <c:auto val="1"/>
        <c:lblAlgn val="ctr"/>
        <c:lblOffset val="100"/>
        <c:noMultiLvlLbl val="0"/>
      </c:catAx>
      <c:valAx>
        <c:axId val="-1872927536"/>
        <c:scaling>
          <c:orientation val="minMax"/>
        </c:scaling>
        <c:delete val="0"/>
        <c:axPos val="l"/>
        <c:majorGridlines/>
        <c:numFmt formatCode="General" sourceLinked="1"/>
        <c:majorTickMark val="out"/>
        <c:minorTickMark val="none"/>
        <c:tickLblPos val="nextTo"/>
        <c:crossAx val="-1872918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2° Girone</a:t>
            </a:r>
          </a:p>
        </c:rich>
      </c:tx>
      <c:layout>
        <c:manualLayout>
          <c:xMode val="edge"/>
          <c:yMode val="edge"/>
          <c:x val="0.31375056491087921"/>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3225833472943538"/>
          <c:w val="0.76176316195769644"/>
          <c:h val="0.62553135645278379"/>
        </c:manualLayout>
      </c:layout>
      <c:bar3DChart>
        <c:barDir val="col"/>
        <c:grouping val="clustered"/>
        <c:varyColors val="0"/>
        <c:ser>
          <c:idx val="0"/>
          <c:order val="0"/>
          <c:tx>
            <c:strRef>
              <c:f>'Statistiche Gironi'!$C$14:$C$15</c:f>
              <c:strCache>
                <c:ptCount val="1"/>
                <c:pt idx="0">
                  <c:v>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Gironi'!$E$13</c:f>
              <c:strCache>
                <c:ptCount val="1"/>
                <c:pt idx="0">
                  <c:v>Punti</c:v>
                </c:pt>
              </c:strCache>
            </c:strRef>
          </c:cat>
          <c:val>
            <c:numRef>
              <c:f>'Statistiche Gironi'!$E$14</c:f>
              <c:numCache>
                <c:formatCode>General</c:formatCode>
                <c:ptCount val="1"/>
                <c:pt idx="0">
                  <c:v>3</c:v>
                </c:pt>
              </c:numCache>
            </c:numRef>
          </c:val>
          <c:extLst>
            <c:ext xmlns:c16="http://schemas.microsoft.com/office/drawing/2014/chart" uri="{C3380CC4-5D6E-409C-BE32-E72D297353CC}">
              <c16:uniqueId val="{00000000-FFFA-4FB0-A271-E7BBBC0F53E8}"/>
            </c:ext>
          </c:extLst>
        </c:ser>
        <c:ser>
          <c:idx val="3"/>
          <c:order val="1"/>
          <c:tx>
            <c:strRef>
              <c:f>'Statistiche Gironi'!$C$16:$C$17</c:f>
              <c:strCache>
                <c:ptCount val="1"/>
                <c:pt idx="0">
                  <c:v>E</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Gironi'!$E$13</c:f>
              <c:strCache>
                <c:ptCount val="1"/>
                <c:pt idx="0">
                  <c:v>Punti</c:v>
                </c:pt>
              </c:strCache>
            </c:strRef>
          </c:cat>
          <c:val>
            <c:numRef>
              <c:f>'Statistiche Gironi'!$E$16</c:f>
              <c:numCache>
                <c:formatCode>General</c:formatCode>
                <c:ptCount val="1"/>
                <c:pt idx="0">
                  <c:v>5</c:v>
                </c:pt>
              </c:numCache>
            </c:numRef>
          </c:val>
          <c:extLst>
            <c:ext xmlns:c16="http://schemas.microsoft.com/office/drawing/2014/chart" uri="{C3380CC4-5D6E-409C-BE32-E72D297353CC}">
              <c16:uniqueId val="{00000001-FFFA-4FB0-A271-E7BBBC0F53E8}"/>
            </c:ext>
          </c:extLst>
        </c:ser>
        <c:ser>
          <c:idx val="2"/>
          <c:order val="2"/>
          <c:tx>
            <c:strRef>
              <c:f>'Statistiche Gironi'!$C$18:$C$19</c:f>
              <c:strCache>
                <c:ptCount val="1"/>
                <c:pt idx="0">
                  <c:v>F</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'Statistiche Gironi'!$E$13</c:f>
              <c:strCache>
                <c:ptCount val="1"/>
                <c:pt idx="0">
                  <c:v>Punti</c:v>
                </c:pt>
              </c:strCache>
            </c:strRef>
          </c:cat>
          <c:val>
            <c:numRef>
              <c:f>'Statistiche Gironi'!$E$18</c:f>
              <c:numCache>
                <c:formatCode>General</c:formatCode>
                <c:ptCount val="1"/>
                <c:pt idx="0">
                  <c:v>8</c:v>
                </c:pt>
              </c:numCache>
            </c:numRef>
          </c:val>
          <c:extLst>
            <c:ext xmlns:c16="http://schemas.microsoft.com/office/drawing/2014/chart" uri="{C3380CC4-5D6E-409C-BE32-E72D297353CC}">
              <c16:uniqueId val="{00000002-FFFA-4FB0-A271-E7BBBC0F53E8}"/>
            </c:ext>
          </c:extLst>
        </c:ser>
        <c:dLbls>
          <c:showLegendKey val="0"/>
          <c:showVal val="1"/>
          <c:showCatName val="0"/>
          <c:showSerName val="0"/>
          <c:showPercent val="0"/>
          <c:showBubbleSize val="0"/>
        </c:dLbls>
        <c:gapWidth val="150"/>
        <c:shape val="cylinder"/>
        <c:axId val="-1872925360"/>
        <c:axId val="-1872936784"/>
        <c:axId val="0"/>
      </c:bar3DChart>
      <c:catAx>
        <c:axId val="-1872925360"/>
        <c:scaling>
          <c:orientation val="minMax"/>
        </c:scaling>
        <c:delete val="0"/>
        <c:axPos val="b"/>
        <c:majorGridlines/>
        <c:numFmt formatCode="General" sourceLinked="0"/>
        <c:majorTickMark val="out"/>
        <c:minorTickMark val="none"/>
        <c:tickLblPos val="nextTo"/>
        <c:crossAx val="-1872936784"/>
        <c:crosses val="autoZero"/>
        <c:auto val="1"/>
        <c:lblAlgn val="ctr"/>
        <c:lblOffset val="100"/>
        <c:noMultiLvlLbl val="0"/>
      </c:catAx>
      <c:valAx>
        <c:axId val="-1872936784"/>
        <c:scaling>
          <c:orientation val="minMax"/>
        </c:scaling>
        <c:delete val="0"/>
        <c:axPos val="l"/>
        <c:majorGridlines/>
        <c:numFmt formatCode="General" sourceLinked="1"/>
        <c:majorTickMark val="out"/>
        <c:minorTickMark val="none"/>
        <c:tickLblPos val="nextTo"/>
        <c:crossAx val="-18729253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Incontri 1° Semifinale</a:t>
            </a:r>
          </a:p>
        </c:rich>
      </c:tx>
      <c:layout>
        <c:manualLayout>
          <c:xMode val="edge"/>
          <c:yMode val="edge"/>
          <c:x val="0.26613152779471805"/>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Semifinali'!$C$4:$C$5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Semifinali'!$H$3:$J$3</c:f>
              <c:strCache>
                <c:ptCount val="3"/>
                <c:pt idx="0">
                  <c:v>W</c:v>
                </c:pt>
                <c:pt idx="1">
                  <c:v>D</c:v>
                </c:pt>
                <c:pt idx="2">
                  <c:v>L</c:v>
                </c:pt>
              </c:strCache>
            </c:strRef>
          </c:cat>
          <c:val>
            <c:numRef>
              <c:f>'Statistiche Semifinali'!$H$4:$J$4</c:f>
              <c:numCache>
                <c:formatCode>General</c:formatCode>
                <c:ptCount val="3"/>
                <c:pt idx="0">
                  <c:v>10</c:v>
                </c:pt>
                <c:pt idx="1">
                  <c:v>6</c:v>
                </c:pt>
                <c:pt idx="2">
                  <c:v>10</c:v>
                </c:pt>
              </c:numCache>
            </c:numRef>
          </c:val>
          <c:extLst>
            <c:ext xmlns:c16="http://schemas.microsoft.com/office/drawing/2014/chart" uri="{C3380CC4-5D6E-409C-BE32-E72D297353CC}">
              <c16:uniqueId val="{00000000-4DAC-44B5-B785-592C0579FBDE}"/>
            </c:ext>
          </c:extLst>
        </c:ser>
        <c:ser>
          <c:idx val="4"/>
          <c:order val="1"/>
          <c:tx>
            <c:strRef>
              <c:f>'Statistiche Semifinali'!$C$6:$C$7</c:f>
              <c:strCache>
                <c:ptCount val="1"/>
                <c:pt idx="0">
                  <c:v>E</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Semifinali'!$H$3:$J$3</c:f>
              <c:strCache>
                <c:ptCount val="3"/>
                <c:pt idx="0">
                  <c:v>W</c:v>
                </c:pt>
                <c:pt idx="1">
                  <c:v>D</c:v>
                </c:pt>
                <c:pt idx="2">
                  <c:v>L</c:v>
                </c:pt>
              </c:strCache>
            </c:strRef>
          </c:cat>
          <c:val>
            <c:numRef>
              <c:f>'Statistiche Semifinali'!$H$6:$J$6</c:f>
              <c:numCache>
                <c:formatCode>General</c:formatCode>
                <c:ptCount val="3"/>
                <c:pt idx="0">
                  <c:v>10</c:v>
                </c:pt>
                <c:pt idx="1">
                  <c:v>6</c:v>
                </c:pt>
                <c:pt idx="2">
                  <c:v>10</c:v>
                </c:pt>
              </c:numCache>
            </c:numRef>
          </c:val>
          <c:extLst>
            <c:ext xmlns:c16="http://schemas.microsoft.com/office/drawing/2014/chart" uri="{C3380CC4-5D6E-409C-BE32-E72D297353CC}">
              <c16:uniqueId val="{00000001-4DAC-44B5-B785-592C0579FBDE}"/>
            </c:ext>
          </c:extLst>
        </c:ser>
        <c:dLbls>
          <c:showLegendKey val="0"/>
          <c:showVal val="1"/>
          <c:showCatName val="0"/>
          <c:showSerName val="0"/>
          <c:showPercent val="0"/>
          <c:showBubbleSize val="0"/>
        </c:dLbls>
        <c:gapWidth val="150"/>
        <c:shape val="cylinder"/>
        <c:axId val="-1872906864"/>
        <c:axId val="-1872926448"/>
        <c:axId val="0"/>
      </c:bar3DChart>
      <c:catAx>
        <c:axId val="-1872906864"/>
        <c:scaling>
          <c:orientation val="minMax"/>
        </c:scaling>
        <c:delete val="0"/>
        <c:axPos val="b"/>
        <c:majorGridlines/>
        <c:numFmt formatCode="General" sourceLinked="0"/>
        <c:majorTickMark val="out"/>
        <c:minorTickMark val="none"/>
        <c:tickLblPos val="nextTo"/>
        <c:crossAx val="-1872926448"/>
        <c:crosses val="autoZero"/>
        <c:auto val="1"/>
        <c:lblAlgn val="ctr"/>
        <c:lblOffset val="100"/>
        <c:noMultiLvlLbl val="0"/>
      </c:catAx>
      <c:valAx>
        <c:axId val="-1872926448"/>
        <c:scaling>
          <c:orientation val="minMax"/>
        </c:scaling>
        <c:delete val="0"/>
        <c:axPos val="l"/>
        <c:majorGridlines/>
        <c:numFmt formatCode="General" sourceLinked="1"/>
        <c:majorTickMark val="out"/>
        <c:minorTickMark val="none"/>
        <c:tickLblPos val="nextTo"/>
        <c:crossAx val="-18729068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1° Semifinale</a:t>
            </a:r>
          </a:p>
        </c:rich>
      </c:tx>
      <c:layout>
        <c:manualLayout>
          <c:xMode val="edge"/>
          <c:yMode val="edge"/>
          <c:x val="0.21291029797745872"/>
          <c:y val="6.9993104092546362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6547225556076"/>
          <c:w val="0.76176316195769644"/>
          <c:h val="0.52274401492996059"/>
        </c:manualLayout>
      </c:layout>
      <c:bar3DChart>
        <c:barDir val="col"/>
        <c:grouping val="clustered"/>
        <c:varyColors val="0"/>
        <c:ser>
          <c:idx val="0"/>
          <c:order val="0"/>
          <c:tx>
            <c:strRef>
              <c:f>'Statistiche Semifinali'!$C$4:$C$5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Semifinali'!$E$4</c:f>
              <c:numCache>
                <c:formatCode>General</c:formatCode>
                <c:ptCount val="1"/>
                <c:pt idx="0">
                  <c:v>3</c:v>
                </c:pt>
              </c:numCache>
            </c:numRef>
          </c:val>
          <c:extLst>
            <c:ext xmlns:c16="http://schemas.microsoft.com/office/drawing/2014/chart" uri="{C3380CC4-5D6E-409C-BE32-E72D297353CC}">
              <c16:uniqueId val="{00000000-F25E-4C07-8F25-1D917CB0964D}"/>
            </c:ext>
          </c:extLst>
        </c:ser>
        <c:ser>
          <c:idx val="3"/>
          <c:order val="1"/>
          <c:tx>
            <c:strRef>
              <c:f>'Statistiche Semifinali'!$C$6:$C$7</c:f>
              <c:strCache>
                <c:ptCount val="1"/>
                <c:pt idx="0">
                  <c:v>E</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Semifinali'!$E$3</c:f>
              <c:strCache>
                <c:ptCount val="1"/>
                <c:pt idx="0">
                  <c:v>Punti</c:v>
                </c:pt>
              </c:strCache>
            </c:strRef>
          </c:cat>
          <c:val>
            <c:numRef>
              <c:f>'Statistiche Semifinali'!$E$6</c:f>
              <c:numCache>
                <c:formatCode>General</c:formatCode>
                <c:ptCount val="1"/>
                <c:pt idx="0">
                  <c:v>3</c:v>
                </c:pt>
              </c:numCache>
            </c:numRef>
          </c:val>
          <c:extLst>
            <c:ext xmlns:c16="http://schemas.microsoft.com/office/drawing/2014/chart" uri="{C3380CC4-5D6E-409C-BE32-E72D297353CC}">
              <c16:uniqueId val="{00000001-F25E-4C07-8F25-1D917CB0964D}"/>
            </c:ext>
          </c:extLst>
        </c:ser>
        <c:dLbls>
          <c:showLegendKey val="0"/>
          <c:showVal val="1"/>
          <c:showCatName val="0"/>
          <c:showSerName val="0"/>
          <c:showPercent val="0"/>
          <c:showBubbleSize val="0"/>
        </c:dLbls>
        <c:gapWidth val="150"/>
        <c:shape val="cylinder"/>
        <c:axId val="-1872935696"/>
        <c:axId val="-1872924816"/>
        <c:axId val="0"/>
      </c:bar3DChart>
      <c:catAx>
        <c:axId val="-1872935696"/>
        <c:scaling>
          <c:orientation val="minMax"/>
        </c:scaling>
        <c:delete val="0"/>
        <c:axPos val="b"/>
        <c:majorGridlines/>
        <c:numFmt formatCode="General" sourceLinked="0"/>
        <c:majorTickMark val="out"/>
        <c:minorTickMark val="none"/>
        <c:tickLblPos val="nextTo"/>
        <c:crossAx val="-1872924816"/>
        <c:crosses val="autoZero"/>
        <c:auto val="1"/>
        <c:lblAlgn val="ctr"/>
        <c:lblOffset val="100"/>
        <c:noMultiLvlLbl val="0"/>
      </c:catAx>
      <c:valAx>
        <c:axId val="-1872924816"/>
        <c:scaling>
          <c:orientation val="minMax"/>
        </c:scaling>
        <c:delete val="0"/>
        <c:axPos val="l"/>
        <c:majorGridlines/>
        <c:numFmt formatCode="General" sourceLinked="1"/>
        <c:majorTickMark val="out"/>
        <c:minorTickMark val="none"/>
        <c:tickLblPos val="nextTo"/>
        <c:crossAx val="-1872935696"/>
        <c:crosses val="autoZero"/>
        <c:crossBetween val="between"/>
      </c:valAx>
    </c:plotArea>
    <c:legend>
      <c:legendPos val="r"/>
      <c:layout>
        <c:manualLayout>
          <c:xMode val="edge"/>
          <c:yMode val="edge"/>
          <c:x val="0.7731961445995722"/>
          <c:y val="0.47649436881766211"/>
          <c:w val="0.22680385540042788"/>
          <c:h val="0.32754205469517167"/>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2° Semifinale</a:t>
            </a:r>
          </a:p>
        </c:rich>
      </c:tx>
      <c:layout>
        <c:manualLayout>
          <c:xMode val="edge"/>
          <c:yMode val="edge"/>
          <c:x val="0.23531926156289293"/>
          <c:y val="6.9993615662907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29532169965240829"/>
          <c:w val="0.76176316195769644"/>
          <c:h val="0.52403277293041073"/>
        </c:manualLayout>
      </c:layout>
      <c:bar3DChart>
        <c:barDir val="col"/>
        <c:grouping val="clustered"/>
        <c:varyColors val="0"/>
        <c:ser>
          <c:idx val="0"/>
          <c:order val="0"/>
          <c:tx>
            <c:strRef>
              <c:f>'Statistiche Semifinali'!$C$12:$C$13</c:f>
              <c:strCache>
                <c:ptCount val="1"/>
                <c:pt idx="0">
                  <c:v>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Semifinali'!$E$11</c:f>
              <c:strCache>
                <c:ptCount val="1"/>
                <c:pt idx="0">
                  <c:v>Punti</c:v>
                </c:pt>
              </c:strCache>
            </c:strRef>
          </c:cat>
          <c:val>
            <c:numRef>
              <c:f>'Statistiche Semifinali'!$E$12</c:f>
              <c:numCache>
                <c:formatCode>General</c:formatCode>
                <c:ptCount val="1"/>
                <c:pt idx="0">
                  <c:v>0</c:v>
                </c:pt>
              </c:numCache>
            </c:numRef>
          </c:val>
          <c:extLst>
            <c:ext xmlns:c16="http://schemas.microsoft.com/office/drawing/2014/chart" uri="{C3380CC4-5D6E-409C-BE32-E72D297353CC}">
              <c16:uniqueId val="{00000000-26B8-49C7-8FEC-E55C00CC2011}"/>
            </c:ext>
          </c:extLst>
        </c:ser>
        <c:ser>
          <c:idx val="2"/>
          <c:order val="1"/>
          <c:tx>
            <c:strRef>
              <c:f>'Statistiche Semifinali'!$C$14:$C$15</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Semifinali'!$E$11</c:f>
              <c:strCache>
                <c:ptCount val="1"/>
                <c:pt idx="0">
                  <c:v>Punti</c:v>
                </c:pt>
              </c:strCache>
            </c:strRef>
          </c:cat>
          <c:val>
            <c:numRef>
              <c:f>'Statistiche Semifinali'!$E$14</c:f>
              <c:numCache>
                <c:formatCode>General</c:formatCode>
                <c:ptCount val="1"/>
                <c:pt idx="0">
                  <c:v>4</c:v>
                </c:pt>
              </c:numCache>
            </c:numRef>
          </c:val>
          <c:extLst>
            <c:ext xmlns:c16="http://schemas.microsoft.com/office/drawing/2014/chart" uri="{C3380CC4-5D6E-409C-BE32-E72D297353CC}">
              <c16:uniqueId val="{00000001-26B8-49C7-8FEC-E55C00CC2011}"/>
            </c:ext>
          </c:extLst>
        </c:ser>
        <c:dLbls>
          <c:showLegendKey val="0"/>
          <c:showVal val="1"/>
          <c:showCatName val="0"/>
          <c:showSerName val="0"/>
          <c:showPercent val="0"/>
          <c:showBubbleSize val="0"/>
        </c:dLbls>
        <c:gapWidth val="150"/>
        <c:shape val="cylinder"/>
        <c:axId val="-1872919920"/>
        <c:axId val="-1872918832"/>
        <c:axId val="0"/>
      </c:bar3DChart>
      <c:catAx>
        <c:axId val="-1872919920"/>
        <c:scaling>
          <c:orientation val="minMax"/>
        </c:scaling>
        <c:delete val="0"/>
        <c:axPos val="b"/>
        <c:majorGridlines/>
        <c:numFmt formatCode="General" sourceLinked="0"/>
        <c:majorTickMark val="out"/>
        <c:minorTickMark val="none"/>
        <c:tickLblPos val="nextTo"/>
        <c:crossAx val="-1872918832"/>
        <c:crosses val="autoZero"/>
        <c:auto val="1"/>
        <c:lblAlgn val="ctr"/>
        <c:lblOffset val="100"/>
        <c:noMultiLvlLbl val="0"/>
      </c:catAx>
      <c:valAx>
        <c:axId val="-1872918832"/>
        <c:scaling>
          <c:orientation val="minMax"/>
        </c:scaling>
        <c:delete val="0"/>
        <c:axPos val="l"/>
        <c:majorGridlines/>
        <c:numFmt formatCode="General" sourceLinked="1"/>
        <c:majorTickMark val="out"/>
        <c:minorTickMark val="none"/>
        <c:tickLblPos val="nextTo"/>
        <c:crossAx val="-1872919920"/>
        <c:crosses val="autoZero"/>
        <c:crossBetween val="between"/>
      </c:valAx>
    </c:plotArea>
    <c:legend>
      <c:legendPos val="r"/>
      <c:layout>
        <c:manualLayout>
          <c:xMode val="edge"/>
          <c:yMode val="edge"/>
          <c:x val="0.7731961445995722"/>
          <c:y val="0.47661772008228703"/>
          <c:w val="0.22680385540042788"/>
          <c:h val="0.32581825920408597"/>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Incontri 1° Semifinale</a:t>
            </a:r>
          </a:p>
        </c:rich>
      </c:tx>
      <c:layout>
        <c:manualLayout>
          <c:xMode val="edge"/>
          <c:yMode val="edge"/>
          <c:x val="0.26613152779471805"/>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Semifinali'!$C$4:$C$5</c:f>
              <c:strCache>
                <c:ptCount val="1"/>
                <c:pt idx="0">
                  <c: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Semifinali'!$H$3:$J$3</c:f>
              <c:strCache>
                <c:ptCount val="3"/>
                <c:pt idx="0">
                  <c:v>W</c:v>
                </c:pt>
                <c:pt idx="1">
                  <c:v>D</c:v>
                </c:pt>
                <c:pt idx="2">
                  <c:v>L</c:v>
                </c:pt>
              </c:strCache>
            </c:strRef>
          </c:cat>
          <c:val>
            <c:numRef>
              <c:f>'Statistiche Semifinali'!$H$4:$J$4</c:f>
              <c:numCache>
                <c:formatCode>General</c:formatCode>
                <c:ptCount val="3"/>
                <c:pt idx="0">
                  <c:v>10</c:v>
                </c:pt>
                <c:pt idx="1">
                  <c:v>6</c:v>
                </c:pt>
                <c:pt idx="2">
                  <c:v>10</c:v>
                </c:pt>
              </c:numCache>
            </c:numRef>
          </c:val>
          <c:extLst>
            <c:ext xmlns:c16="http://schemas.microsoft.com/office/drawing/2014/chart" uri="{C3380CC4-5D6E-409C-BE32-E72D297353CC}">
              <c16:uniqueId val="{00000000-4911-4BEB-9CD8-4860B4393461}"/>
            </c:ext>
          </c:extLst>
        </c:ser>
        <c:ser>
          <c:idx val="4"/>
          <c:order val="1"/>
          <c:tx>
            <c:strRef>
              <c:f>'Statistiche Semifinali'!$C$6:$C$7</c:f>
              <c:strCache>
                <c:ptCount val="1"/>
                <c:pt idx="0">
                  <c:v>E</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Semifinali'!$H$3:$J$3</c:f>
              <c:strCache>
                <c:ptCount val="3"/>
                <c:pt idx="0">
                  <c:v>W</c:v>
                </c:pt>
                <c:pt idx="1">
                  <c:v>D</c:v>
                </c:pt>
                <c:pt idx="2">
                  <c:v>L</c:v>
                </c:pt>
              </c:strCache>
            </c:strRef>
          </c:cat>
          <c:val>
            <c:numRef>
              <c:f>'Statistiche Semifinali'!$H$6:$J$6</c:f>
              <c:numCache>
                <c:formatCode>General</c:formatCode>
                <c:ptCount val="3"/>
                <c:pt idx="0">
                  <c:v>10</c:v>
                </c:pt>
                <c:pt idx="1">
                  <c:v>6</c:v>
                </c:pt>
                <c:pt idx="2">
                  <c:v>10</c:v>
                </c:pt>
              </c:numCache>
            </c:numRef>
          </c:val>
          <c:extLst>
            <c:ext xmlns:c16="http://schemas.microsoft.com/office/drawing/2014/chart" uri="{C3380CC4-5D6E-409C-BE32-E72D297353CC}">
              <c16:uniqueId val="{00000001-4911-4BEB-9CD8-4860B4393461}"/>
            </c:ext>
          </c:extLst>
        </c:ser>
        <c:dLbls>
          <c:showLegendKey val="0"/>
          <c:showVal val="1"/>
          <c:showCatName val="0"/>
          <c:showSerName val="0"/>
          <c:showPercent val="0"/>
          <c:showBubbleSize val="0"/>
        </c:dLbls>
        <c:gapWidth val="150"/>
        <c:shape val="cylinder"/>
        <c:axId val="-1872914480"/>
        <c:axId val="-1872913936"/>
        <c:axId val="0"/>
      </c:bar3DChart>
      <c:catAx>
        <c:axId val="-1872914480"/>
        <c:scaling>
          <c:orientation val="minMax"/>
        </c:scaling>
        <c:delete val="0"/>
        <c:axPos val="b"/>
        <c:majorGridlines/>
        <c:numFmt formatCode="General" sourceLinked="0"/>
        <c:majorTickMark val="out"/>
        <c:minorTickMark val="none"/>
        <c:tickLblPos val="nextTo"/>
        <c:crossAx val="-1872913936"/>
        <c:crosses val="autoZero"/>
        <c:auto val="1"/>
        <c:lblAlgn val="ctr"/>
        <c:lblOffset val="100"/>
        <c:noMultiLvlLbl val="0"/>
      </c:catAx>
      <c:valAx>
        <c:axId val="-1872913936"/>
        <c:scaling>
          <c:orientation val="minMax"/>
        </c:scaling>
        <c:delete val="0"/>
        <c:axPos val="l"/>
        <c:majorGridlines/>
        <c:numFmt formatCode="General" sourceLinked="1"/>
        <c:majorTickMark val="out"/>
        <c:minorTickMark val="none"/>
        <c:tickLblPos val="nextTo"/>
        <c:crossAx val="-1872914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a:t>Incontri 2° Semifinale</a:t>
            </a:r>
          </a:p>
        </c:rich>
      </c:tx>
      <c:layout>
        <c:manualLayout>
          <c:xMode val="edge"/>
          <c:yMode val="edge"/>
          <c:x val="0.28013712694653015"/>
          <c:y val="6.9992494476409624E-3"/>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8.4511040625284778E-2"/>
          <c:y val="0.17552092489830601"/>
          <c:w val="0.84408867439845692"/>
          <c:h val="0.68413508197516359"/>
        </c:manualLayout>
      </c:layout>
      <c:bar3DChart>
        <c:barDir val="col"/>
        <c:grouping val="clustered"/>
        <c:varyColors val="0"/>
        <c:ser>
          <c:idx val="0"/>
          <c:order val="0"/>
          <c:tx>
            <c:strRef>
              <c:f>'Statistiche Semifinali'!$C$12:$C$13</c:f>
              <c:strCache>
                <c:ptCount val="1"/>
                <c:pt idx="0">
                  <c:v>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Semifinali'!$H$11:$J$11</c:f>
              <c:strCache>
                <c:ptCount val="3"/>
                <c:pt idx="0">
                  <c:v>W</c:v>
                </c:pt>
                <c:pt idx="1">
                  <c:v>D</c:v>
                </c:pt>
                <c:pt idx="2">
                  <c:v>L</c:v>
                </c:pt>
              </c:strCache>
            </c:strRef>
          </c:cat>
          <c:val>
            <c:numRef>
              <c:f>'Statistiche Semifinali'!$H$12:$J$12</c:f>
              <c:numCache>
                <c:formatCode>General</c:formatCode>
                <c:ptCount val="3"/>
                <c:pt idx="0">
                  <c:v>5</c:v>
                </c:pt>
                <c:pt idx="1">
                  <c:v>9</c:v>
                </c:pt>
                <c:pt idx="2">
                  <c:v>12</c:v>
                </c:pt>
              </c:numCache>
            </c:numRef>
          </c:val>
          <c:extLst>
            <c:ext xmlns:c16="http://schemas.microsoft.com/office/drawing/2014/chart" uri="{C3380CC4-5D6E-409C-BE32-E72D297353CC}">
              <c16:uniqueId val="{00000000-C94C-4E5A-8930-9614524A5451}"/>
            </c:ext>
          </c:extLst>
        </c:ser>
        <c:ser>
          <c:idx val="3"/>
          <c:order val="1"/>
          <c:tx>
            <c:strRef>
              <c:f>'Statistiche Semifinali'!$C$14:$C$15</c:f>
              <c:strCache>
                <c:ptCount val="1"/>
                <c:pt idx="0">
                  <c:v>B</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'Statistiche Semifinali'!$H$11:$J$11</c:f>
              <c:strCache>
                <c:ptCount val="3"/>
                <c:pt idx="0">
                  <c:v>W</c:v>
                </c:pt>
                <c:pt idx="1">
                  <c:v>D</c:v>
                </c:pt>
                <c:pt idx="2">
                  <c:v>L</c:v>
                </c:pt>
              </c:strCache>
            </c:strRef>
          </c:cat>
          <c:val>
            <c:numRef>
              <c:f>'Statistiche Semifinali'!$H$14:$J$14</c:f>
              <c:numCache>
                <c:formatCode>General</c:formatCode>
                <c:ptCount val="3"/>
                <c:pt idx="0">
                  <c:v>12</c:v>
                </c:pt>
                <c:pt idx="1">
                  <c:v>9</c:v>
                </c:pt>
                <c:pt idx="2">
                  <c:v>5</c:v>
                </c:pt>
              </c:numCache>
            </c:numRef>
          </c:val>
          <c:extLst>
            <c:ext xmlns:c16="http://schemas.microsoft.com/office/drawing/2014/chart" uri="{C3380CC4-5D6E-409C-BE32-E72D297353CC}">
              <c16:uniqueId val="{00000001-C94C-4E5A-8930-9614524A5451}"/>
            </c:ext>
          </c:extLst>
        </c:ser>
        <c:dLbls>
          <c:showLegendKey val="0"/>
          <c:showVal val="1"/>
          <c:showCatName val="0"/>
          <c:showSerName val="0"/>
          <c:showPercent val="0"/>
          <c:showBubbleSize val="0"/>
        </c:dLbls>
        <c:gapWidth val="150"/>
        <c:shape val="cylinder"/>
        <c:axId val="-1887734992"/>
        <c:axId val="-1887743696"/>
        <c:axId val="0"/>
      </c:bar3DChart>
      <c:catAx>
        <c:axId val="-1887734992"/>
        <c:scaling>
          <c:orientation val="minMax"/>
        </c:scaling>
        <c:delete val="0"/>
        <c:axPos val="b"/>
        <c:majorGridlines/>
        <c:numFmt formatCode="General" sourceLinked="0"/>
        <c:majorTickMark val="out"/>
        <c:minorTickMark val="none"/>
        <c:tickLblPos val="nextTo"/>
        <c:crossAx val="-1887743696"/>
        <c:crosses val="autoZero"/>
        <c:auto val="1"/>
        <c:lblAlgn val="ctr"/>
        <c:lblOffset val="100"/>
        <c:noMultiLvlLbl val="0"/>
      </c:catAx>
      <c:valAx>
        <c:axId val="-1887743696"/>
        <c:scaling>
          <c:orientation val="minMax"/>
        </c:scaling>
        <c:delete val="0"/>
        <c:axPos val="l"/>
        <c:majorGridlines/>
        <c:numFmt formatCode="General" sourceLinked="1"/>
        <c:majorTickMark val="out"/>
        <c:minorTickMark val="none"/>
        <c:tickLblPos val="nextTo"/>
        <c:crossAx val="-1887734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85725</xdr:colOff>
      <xdr:row>21</xdr:row>
      <xdr:rowOff>9525</xdr:rowOff>
    </xdr:from>
    <xdr:to>
      <xdr:col>14</xdr:col>
      <xdr:colOff>323850</xdr:colOff>
      <xdr:row>35</xdr:row>
      <xdr:rowOff>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180975</xdr:colOff>
      <xdr:row>21</xdr:row>
      <xdr:rowOff>0</xdr:rowOff>
    </xdr:from>
    <xdr:to>
      <xdr:col>32</xdr:col>
      <xdr:colOff>85725</xdr:colOff>
      <xdr:row>34</xdr:row>
      <xdr:rowOff>171450</xdr:rowOff>
    </xdr:to>
    <xdr:graphicFrame macro="">
      <xdr:nvGraphicFramePr>
        <xdr:cNvPr id="13" name="Gra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9525</xdr:colOff>
      <xdr:row>1</xdr:row>
      <xdr:rowOff>0</xdr:rowOff>
    </xdr:from>
    <xdr:to>
      <xdr:col>57</xdr:col>
      <xdr:colOff>85725</xdr:colOff>
      <xdr:row>9</xdr:row>
      <xdr:rowOff>190500</xdr:rowOff>
    </xdr:to>
    <xdr:graphicFrame macro="">
      <xdr:nvGraphicFramePr>
        <xdr:cNvPr id="14" name="Gra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0</xdr:colOff>
      <xdr:row>11</xdr:row>
      <xdr:rowOff>0</xdr:rowOff>
    </xdr:from>
    <xdr:to>
      <xdr:col>57</xdr:col>
      <xdr:colOff>76200</xdr:colOff>
      <xdr:row>20</xdr:row>
      <xdr:rowOff>0</xdr:rowOff>
    </xdr:to>
    <xdr:graphicFrame macro="">
      <xdr:nvGraphicFramePr>
        <xdr:cNvPr id="15" name="Gra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14</xdr:col>
      <xdr:colOff>323850</xdr:colOff>
      <xdr:row>30</xdr:row>
      <xdr:rowOff>180975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85725</xdr:colOff>
      <xdr:row>1</xdr:row>
      <xdr:rowOff>0</xdr:rowOff>
    </xdr:from>
    <xdr:to>
      <xdr:col>57</xdr:col>
      <xdr:colOff>66675</xdr:colOff>
      <xdr:row>7</xdr:row>
      <xdr:rowOff>190500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85725</xdr:colOff>
      <xdr:row>9</xdr:row>
      <xdr:rowOff>9525</xdr:rowOff>
    </xdr:from>
    <xdr:to>
      <xdr:col>57</xdr:col>
      <xdr:colOff>66675</xdr:colOff>
      <xdr:row>16</xdr:row>
      <xdr:rowOff>9525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17</xdr:row>
      <xdr:rowOff>1</xdr:rowOff>
    </xdr:from>
    <xdr:to>
      <xdr:col>14</xdr:col>
      <xdr:colOff>323850</xdr:colOff>
      <xdr:row>31</xdr:row>
      <xdr:rowOff>1</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190500</xdr:colOff>
      <xdr:row>17</xdr:row>
      <xdr:rowOff>9525</xdr:rowOff>
    </xdr:from>
    <xdr:to>
      <xdr:col>33</xdr:col>
      <xdr:colOff>0</xdr:colOff>
      <xdr:row>31</xdr:row>
      <xdr:rowOff>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4763</xdr:colOff>
      <xdr:row>1</xdr:row>
      <xdr:rowOff>4762</xdr:rowOff>
    </xdr:from>
    <xdr:to>
      <xdr:col>57</xdr:col>
      <xdr:colOff>80963</xdr:colOff>
      <xdr:row>7</xdr:row>
      <xdr:rowOff>195262</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4763</xdr:colOff>
      <xdr:row>9</xdr:row>
      <xdr:rowOff>4763</xdr:rowOff>
    </xdr:from>
    <xdr:to>
      <xdr:col>57</xdr:col>
      <xdr:colOff>80963</xdr:colOff>
      <xdr:row>16</xdr:row>
      <xdr:rowOff>4763</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14</xdr:col>
      <xdr:colOff>323850</xdr:colOff>
      <xdr:row>31</xdr:row>
      <xdr:rowOff>0</xdr:rowOff>
    </xdr:to>
    <xdr:graphicFrame macro="">
      <xdr:nvGraphicFramePr>
        <xdr:cNvPr id="34" name="Grafico 33">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190500</xdr:colOff>
      <xdr:row>17</xdr:row>
      <xdr:rowOff>0</xdr:rowOff>
    </xdr:from>
    <xdr:to>
      <xdr:col>33</xdr:col>
      <xdr:colOff>0</xdr:colOff>
      <xdr:row>30</xdr:row>
      <xdr:rowOff>190500</xdr:rowOff>
    </xdr:to>
    <xdr:graphicFrame macro="">
      <xdr:nvGraphicFramePr>
        <xdr:cNvPr id="35" name="Grafico 3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9525</xdr:colOff>
      <xdr:row>1</xdr:row>
      <xdr:rowOff>0</xdr:rowOff>
    </xdr:from>
    <xdr:to>
      <xdr:col>57</xdr:col>
      <xdr:colOff>85725</xdr:colOff>
      <xdr:row>7</xdr:row>
      <xdr:rowOff>190500</xdr:rowOff>
    </xdr:to>
    <xdr:graphicFrame macro="">
      <xdr:nvGraphicFramePr>
        <xdr:cNvPr id="36" name="Grafico 35">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9525</xdr:colOff>
      <xdr:row>9</xdr:row>
      <xdr:rowOff>9525</xdr:rowOff>
    </xdr:from>
    <xdr:to>
      <xdr:col>57</xdr:col>
      <xdr:colOff>85725</xdr:colOff>
      <xdr:row>16</xdr:row>
      <xdr:rowOff>9525</xdr:rowOff>
    </xdr:to>
    <xdr:graphicFrame macro="">
      <xdr:nvGraphicFramePr>
        <xdr:cNvPr id="37" name="Grafico 36">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9525</xdr:colOff>
      <xdr:row>1</xdr:row>
      <xdr:rowOff>0</xdr:rowOff>
    </xdr:from>
    <xdr:to>
      <xdr:col>57</xdr:col>
      <xdr:colOff>85725</xdr:colOff>
      <xdr:row>7</xdr:row>
      <xdr:rowOff>190500</xdr:rowOff>
    </xdr:to>
    <xdr:graphicFrame macro="">
      <xdr:nvGraphicFramePr>
        <xdr:cNvPr id="44" name="Grafico 43">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9525</xdr:colOff>
      <xdr:row>9</xdr:row>
      <xdr:rowOff>9525</xdr:rowOff>
    </xdr:from>
    <xdr:to>
      <xdr:col>57</xdr:col>
      <xdr:colOff>85725</xdr:colOff>
      <xdr:row>16</xdr:row>
      <xdr:rowOff>9525</xdr:rowOff>
    </xdr:to>
    <xdr:graphicFrame macro="">
      <xdr:nvGraphicFramePr>
        <xdr:cNvPr id="45" name="Grafico 44">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xdr:row>
      <xdr:rowOff>0</xdr:rowOff>
    </xdr:from>
    <xdr:to>
      <xdr:col>14</xdr:col>
      <xdr:colOff>323850</xdr:colOff>
      <xdr:row>31</xdr:row>
      <xdr:rowOff>0</xdr:rowOff>
    </xdr:to>
    <xdr:graphicFrame macro="">
      <xdr:nvGraphicFramePr>
        <xdr:cNvPr id="46" name="Grafico 45">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190500</xdr:colOff>
      <xdr:row>17</xdr:row>
      <xdr:rowOff>0</xdr:rowOff>
    </xdr:from>
    <xdr:to>
      <xdr:col>33</xdr:col>
      <xdr:colOff>0</xdr:colOff>
      <xdr:row>30</xdr:row>
      <xdr:rowOff>190500</xdr:rowOff>
    </xdr:to>
    <xdr:graphicFrame macro="">
      <xdr:nvGraphicFramePr>
        <xdr:cNvPr id="47" name="Grafico 46">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9525</xdr:colOff>
      <xdr:row>1</xdr:row>
      <xdr:rowOff>0</xdr:rowOff>
    </xdr:from>
    <xdr:to>
      <xdr:col>57</xdr:col>
      <xdr:colOff>85725</xdr:colOff>
      <xdr:row>7</xdr:row>
      <xdr:rowOff>190500</xdr:rowOff>
    </xdr:to>
    <xdr:graphicFrame macro="">
      <xdr:nvGraphicFramePr>
        <xdr:cNvPr id="48" name="Grafico 47">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34</xdr:col>
      <xdr:colOff>9525</xdr:colOff>
      <xdr:row>9</xdr:row>
      <xdr:rowOff>9525</xdr:rowOff>
    </xdr:from>
    <xdr:to>
      <xdr:col>57</xdr:col>
      <xdr:colOff>85725</xdr:colOff>
      <xdr:row>16</xdr:row>
      <xdr:rowOff>9525</xdr:rowOff>
    </xdr:to>
    <xdr:graphicFrame macro="">
      <xdr:nvGraphicFramePr>
        <xdr:cNvPr id="49" name="Grafico 48">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Normal="100" workbookViewId="0"/>
  </sheetViews>
  <sheetFormatPr defaultColWidth="1.42578125" defaultRowHeight="15.75" customHeight="1" x14ac:dyDescent="0.25"/>
  <cols>
    <col min="1" max="1" width="1.42578125" style="8"/>
    <col min="2" max="2" width="2.28515625" style="1" bestFit="1" customWidth="1"/>
    <col min="3" max="3" width="14.140625" style="1" bestFit="1" customWidth="1"/>
    <col min="4" max="4" width="4.28515625" style="1" customWidth="1"/>
    <col min="5" max="5" width="4.28515625" style="8" customWidth="1"/>
    <col min="6" max="9" width="4.28515625" style="1" customWidth="1"/>
    <col min="10" max="10" width="4.28515625" style="8" customWidth="1"/>
    <col min="11" max="14" width="4.28515625" style="1" customWidth="1"/>
    <col min="15" max="15" width="4.28515625" style="8" customWidth="1"/>
    <col min="16" max="29" width="4.28515625" style="1" customWidth="1"/>
    <col min="30" max="30" width="3.7109375" style="1" bestFit="1" customWidth="1"/>
    <col min="31" max="31" width="4.42578125" style="1" bestFit="1" customWidth="1"/>
    <col min="32" max="32" width="6.7109375" style="32" bestFit="1" customWidth="1"/>
    <col min="33" max="16384" width="1.42578125" style="1"/>
  </cols>
  <sheetData>
    <row r="1" spans="2:32" ht="15.75" customHeight="1" x14ac:dyDescent="0.2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42"/>
      <c r="AE1" s="42"/>
      <c r="AF1" s="38"/>
    </row>
    <row r="2" spans="2:32" ht="15.75" customHeight="1" thickBot="1" x14ac:dyDescent="0.3">
      <c r="B2" s="112" t="s">
        <v>0</v>
      </c>
      <c r="C2" s="113"/>
      <c r="D2" s="114" t="s">
        <v>1</v>
      </c>
      <c r="E2" s="113"/>
      <c r="F2" s="114" t="s">
        <v>2</v>
      </c>
      <c r="G2" s="113"/>
      <c r="H2" s="114" t="s">
        <v>3</v>
      </c>
      <c r="I2" s="113"/>
      <c r="J2" s="114" t="s">
        <v>4</v>
      </c>
      <c r="K2" s="113"/>
      <c r="L2" s="114" t="s">
        <v>5</v>
      </c>
      <c r="M2" s="113"/>
      <c r="N2" s="114" t="s">
        <v>6</v>
      </c>
      <c r="O2" s="113"/>
      <c r="P2" s="114" t="s">
        <v>7</v>
      </c>
      <c r="Q2" s="113"/>
      <c r="R2" s="114" t="s">
        <v>8</v>
      </c>
      <c r="S2" s="113"/>
      <c r="T2" s="114" t="s">
        <v>9</v>
      </c>
      <c r="U2" s="113"/>
      <c r="V2" s="114" t="s">
        <v>10</v>
      </c>
      <c r="W2" s="113"/>
      <c r="X2" s="114" t="s">
        <v>11</v>
      </c>
      <c r="Y2" s="113"/>
      <c r="Z2" s="114" t="s">
        <v>12</v>
      </c>
      <c r="AA2" s="113"/>
      <c r="AB2" s="114" t="s">
        <v>13</v>
      </c>
      <c r="AC2" s="112"/>
      <c r="AD2" s="45" t="s">
        <v>14</v>
      </c>
      <c r="AE2" s="42" t="s">
        <v>15</v>
      </c>
      <c r="AF2" s="34" t="s">
        <v>16</v>
      </c>
    </row>
    <row r="3" spans="2:32" ht="15.75" customHeight="1" thickBot="1" x14ac:dyDescent="0.3">
      <c r="B3" s="109" t="str">
        <f>'Statistiche Gironi'!C4</f>
        <v>A</v>
      </c>
      <c r="C3" s="3" t="str">
        <f>IF('Statistiche Gironi'!D4 = "","",'Statistiche Gironi'!D4 )</f>
        <v>Michelangelo</v>
      </c>
      <c r="D3" s="87"/>
      <c r="E3" s="107">
        <f>IF(D3+D4&gt;D5+D6,1,0)</f>
        <v>1</v>
      </c>
      <c r="F3" s="87">
        <v>1</v>
      </c>
      <c r="G3" s="107">
        <f>IF(F3+F4&gt;F5+F6,1,0)</f>
        <v>1</v>
      </c>
      <c r="H3" s="87">
        <v>1</v>
      </c>
      <c r="I3" s="107">
        <f>IF(H3+H4&gt;H5+H6,1,0)</f>
        <v>1</v>
      </c>
      <c r="J3" s="87"/>
      <c r="K3" s="107">
        <f>IF(J3+J4&gt;J5+J6,1,0)</f>
        <v>0</v>
      </c>
      <c r="L3" s="87">
        <v>1</v>
      </c>
      <c r="M3" s="107">
        <f>IF(L3+L4&gt;L5+L6,1,0)</f>
        <v>1</v>
      </c>
      <c r="N3" s="87">
        <v>1</v>
      </c>
      <c r="O3" s="107">
        <f>IF(N3+N4&gt;N5+N6,1,0)</f>
        <v>0</v>
      </c>
      <c r="P3" s="87">
        <v>1</v>
      </c>
      <c r="Q3" s="107">
        <f>IF(P3+P4&gt;P5+P6,1,0)</f>
        <v>0</v>
      </c>
      <c r="R3" s="87">
        <v>1</v>
      </c>
      <c r="S3" s="107">
        <f>IF(R3+R4&gt;R5+R6,1,0)</f>
        <v>0</v>
      </c>
      <c r="T3" s="87"/>
      <c r="U3" s="107">
        <f>IF(T3+T4&gt;T5+T6,1,0)</f>
        <v>0</v>
      </c>
      <c r="V3" s="87"/>
      <c r="W3" s="107">
        <f>IF(V3+V4&gt;V5+V6,1,0)</f>
        <v>0</v>
      </c>
      <c r="X3" s="87">
        <v>1</v>
      </c>
      <c r="Y3" s="107">
        <f>IF(X3+X4&gt;X5+X6,1,0)</f>
        <v>1</v>
      </c>
      <c r="Z3" s="87">
        <v>1</v>
      </c>
      <c r="AA3" s="107">
        <f>IF(Z3+Z4&gt;Z5+Z6,1,0)</f>
        <v>1</v>
      </c>
      <c r="AB3" s="87"/>
      <c r="AC3" s="107">
        <f>IF(AB3+AB4&gt;AB5+AB6,1,0)</f>
        <v>0</v>
      </c>
      <c r="AD3" s="104">
        <f>IF(AF3="NO",0,IF(AE3&gt;AE5,2,IF(AND(AD7=32,AE7=30,AE3=0,AE5=0),0,IF(AE5=AE3,1,0)))+IF(OR(AE3&gt;7+AE5,AE3=AE5-1),1,0))</f>
        <v>2</v>
      </c>
      <c r="AE3" s="105">
        <f>SUM(E3,G3,I3,K3,M3,O3,Q3,S3,U3,W3,Y3,AA3,AC3)</f>
        <v>6</v>
      </c>
      <c r="AF3" s="117" t="str">
        <f>IF(SUM(AE7,AD7*60)&gt;0,"SI","NO")</f>
        <v>SI</v>
      </c>
    </row>
    <row r="4" spans="2:32" ht="15.75" customHeight="1" thickBot="1" x14ac:dyDescent="0.3">
      <c r="B4" s="115"/>
      <c r="C4" s="4" t="str">
        <f>IF('Statistiche Gironi'!D5 = "","",'Statistiche Gironi'!D5 )</f>
        <v>Gigi</v>
      </c>
      <c r="D4" s="88">
        <v>1</v>
      </c>
      <c r="E4" s="108"/>
      <c r="F4" s="88">
        <v>1</v>
      </c>
      <c r="G4" s="108"/>
      <c r="H4" s="88">
        <v>1</v>
      </c>
      <c r="I4" s="108"/>
      <c r="J4" s="88">
        <v>1</v>
      </c>
      <c r="K4" s="108"/>
      <c r="L4" s="88"/>
      <c r="M4" s="108"/>
      <c r="N4" s="88"/>
      <c r="O4" s="108"/>
      <c r="P4" s="88"/>
      <c r="Q4" s="108"/>
      <c r="R4" s="88"/>
      <c r="S4" s="108"/>
      <c r="T4" s="88"/>
      <c r="U4" s="108"/>
      <c r="V4" s="88">
        <v>1</v>
      </c>
      <c r="W4" s="108"/>
      <c r="X4" s="88">
        <v>1</v>
      </c>
      <c r="Y4" s="108"/>
      <c r="Z4" s="88">
        <v>1</v>
      </c>
      <c r="AA4" s="108"/>
      <c r="AB4" s="88"/>
      <c r="AC4" s="108"/>
      <c r="AD4" s="104"/>
      <c r="AE4" s="106"/>
      <c r="AF4" s="118"/>
    </row>
    <row r="5" spans="2:32" ht="15.75" customHeight="1" thickBot="1" x14ac:dyDescent="0.3">
      <c r="B5" s="109" t="str">
        <f>'Statistiche Gironi'!C6</f>
        <v>B</v>
      </c>
      <c r="C5" s="11" t="str">
        <f>IF('Statistiche Gironi'!D6 = "","",'Statistiche Gironi'!D6 )</f>
        <v>Drakan</v>
      </c>
      <c r="D5" s="87"/>
      <c r="E5" s="107">
        <f>IF(D3+D4&lt;D5+D6,1,0)</f>
        <v>0</v>
      </c>
      <c r="F5" s="87">
        <v>1</v>
      </c>
      <c r="G5" s="107">
        <f>IF(F3+F4&lt;F5+F6,1,0)</f>
        <v>0</v>
      </c>
      <c r="H5" s="87"/>
      <c r="I5" s="107">
        <f>IF(H3+H4&lt;H5+H6,1,0)</f>
        <v>0</v>
      </c>
      <c r="J5" s="87"/>
      <c r="K5" s="107">
        <f>IF(J3+J4&lt;J5+J6,1,0)</f>
        <v>0</v>
      </c>
      <c r="L5" s="87"/>
      <c r="M5" s="107">
        <f>IF(L3+L4&lt;L5+L6,1,0)</f>
        <v>0</v>
      </c>
      <c r="N5" s="87">
        <v>1</v>
      </c>
      <c r="O5" s="107">
        <f>IF(N3+N4&lt;N5+N6,1,0)</f>
        <v>0</v>
      </c>
      <c r="P5" s="87"/>
      <c r="Q5" s="107">
        <f>IF(P3+P4&lt;P5+P6,1,0)</f>
        <v>0</v>
      </c>
      <c r="R5" s="87">
        <v>1</v>
      </c>
      <c r="S5" s="107">
        <f>IF(R3+R4&lt;R5+R6,1,0)</f>
        <v>0</v>
      </c>
      <c r="T5" s="87">
        <v>1</v>
      </c>
      <c r="U5" s="107">
        <f>IF(T3+T4&lt;T5+T6,1,0)</f>
        <v>1</v>
      </c>
      <c r="V5" s="87"/>
      <c r="W5" s="107">
        <f>IF(V3+V4&lt;V5+V6,1,0)</f>
        <v>0</v>
      </c>
      <c r="X5" s="87"/>
      <c r="Y5" s="107">
        <f>IF(X3+X4&lt;X5+X6,1,0)</f>
        <v>0</v>
      </c>
      <c r="Z5" s="87"/>
      <c r="AA5" s="107">
        <f>IF(Z3+Z4&lt;Z5+Z6,1,0)</f>
        <v>0</v>
      </c>
      <c r="AB5" s="87">
        <v>1</v>
      </c>
      <c r="AC5" s="107">
        <f>IF(AB3+AB4&lt;AB5+AB6,1,0)</f>
        <v>1</v>
      </c>
      <c r="AD5" s="104">
        <f>IF(AF3="NO",0,IF(AE5&gt;AE3,2,IF(AND(AD7=32,AE7=30,AE3=0,AE5=0),0,IF(AE5=AE3,1,0)))+IF(OR(AE5&gt;7+AE3,AE5=AE3-1),1,0))</f>
        <v>0</v>
      </c>
      <c r="AE5" s="105">
        <f>SUM(E5,G5,I5,K5,M5,O5,Q5,S5,U5,W5,Y5,AA5,AC5)</f>
        <v>2</v>
      </c>
      <c r="AF5" s="118"/>
    </row>
    <row r="6" spans="2:32" ht="15.75" customHeight="1" thickBot="1" x14ac:dyDescent="0.3">
      <c r="B6" s="110"/>
      <c r="C6" s="11" t="str">
        <f>IF('Statistiche Gironi'!D7 = "","",'Statistiche Gironi'!D7 )</f>
        <v>WheelSmith18</v>
      </c>
      <c r="D6" s="89"/>
      <c r="E6" s="108"/>
      <c r="F6" s="89"/>
      <c r="G6" s="108"/>
      <c r="H6" s="89"/>
      <c r="I6" s="108"/>
      <c r="J6" s="89">
        <v>1</v>
      </c>
      <c r="K6" s="108"/>
      <c r="L6" s="89"/>
      <c r="M6" s="108"/>
      <c r="N6" s="89"/>
      <c r="O6" s="108"/>
      <c r="P6" s="89">
        <v>1</v>
      </c>
      <c r="Q6" s="108"/>
      <c r="R6" s="89"/>
      <c r="S6" s="108"/>
      <c r="T6" s="89">
        <v>1</v>
      </c>
      <c r="U6" s="108"/>
      <c r="V6" s="89">
        <v>1</v>
      </c>
      <c r="W6" s="108"/>
      <c r="X6" s="89"/>
      <c r="Y6" s="108"/>
      <c r="Z6" s="89"/>
      <c r="AA6" s="108"/>
      <c r="AB6" s="89">
        <v>1</v>
      </c>
      <c r="AC6" s="111"/>
      <c r="AD6" s="104"/>
      <c r="AE6" s="106"/>
      <c r="AF6" s="114"/>
    </row>
    <row r="7" spans="2:32" ht="15.75" customHeight="1" x14ac:dyDescent="0.25">
      <c r="B7" s="105" t="s">
        <v>17</v>
      </c>
      <c r="C7" s="116"/>
      <c r="D7" s="85">
        <v>1</v>
      </c>
      <c r="E7" s="86">
        <v>14</v>
      </c>
      <c r="F7" s="85">
        <v>2</v>
      </c>
      <c r="G7" s="86">
        <v>30</v>
      </c>
      <c r="H7" s="85">
        <v>0</v>
      </c>
      <c r="I7" s="86">
        <v>25</v>
      </c>
      <c r="J7" s="85">
        <v>2</v>
      </c>
      <c r="K7" s="86">
        <v>30</v>
      </c>
      <c r="L7" s="85">
        <v>2</v>
      </c>
      <c r="M7" s="86">
        <v>5</v>
      </c>
      <c r="N7" s="85">
        <v>2</v>
      </c>
      <c r="O7" s="86">
        <v>30</v>
      </c>
      <c r="P7" s="85">
        <v>2</v>
      </c>
      <c r="Q7" s="86">
        <v>30</v>
      </c>
      <c r="R7" s="85">
        <v>2</v>
      </c>
      <c r="S7" s="86">
        <v>30</v>
      </c>
      <c r="T7" s="85">
        <v>0</v>
      </c>
      <c r="U7" s="86">
        <v>50</v>
      </c>
      <c r="V7" s="85">
        <v>2</v>
      </c>
      <c r="W7" s="86">
        <v>30</v>
      </c>
      <c r="X7" s="85">
        <v>0</v>
      </c>
      <c r="Y7" s="86">
        <v>32</v>
      </c>
      <c r="Z7" s="85">
        <v>0</v>
      </c>
      <c r="AA7" s="86">
        <v>48</v>
      </c>
      <c r="AB7" s="85">
        <v>2</v>
      </c>
      <c r="AC7" s="86">
        <v>28</v>
      </c>
      <c r="AD7" s="33">
        <f>SUM(D7,F7,H7,J7,L7,N7,P7,R7,T7,V7,X7,Z7,AB7,QUOTIENT(SUM(E7,G7,I7,K7,M7,O7,Q7,S7,U7,W7,Y7,AA7,AC7),60))</f>
        <v>23</v>
      </c>
      <c r="AE7" s="35">
        <f>IF(SUM(E7,G7,I7,K7,M7,O7,Q7,S7,U7,W7,Y7,AA7,AC7)&gt;59,MOD(SUM(E7,G7,I7,K7,M7,O7,Q7,S7,U7,W7,Y7,AA7,AC7),60),SUM(E7,G7,I7,K7,M7,O7,Q7,S7,U7,W7,Y7,AA7,AC7))</f>
        <v>22</v>
      </c>
      <c r="AF7" s="33"/>
    </row>
    <row r="8" spans="2:32" s="8" customFormat="1" ht="15.75" customHeight="1" x14ac:dyDescent="0.25">
      <c r="B8" s="38"/>
      <c r="C8" s="38"/>
      <c r="D8" s="84"/>
      <c r="E8" s="84"/>
      <c r="F8" s="84"/>
      <c r="G8" s="84"/>
      <c r="H8" s="38"/>
      <c r="I8" s="38"/>
      <c r="J8" s="38"/>
      <c r="K8" s="38"/>
      <c r="L8" s="38"/>
      <c r="M8" s="38"/>
      <c r="N8" s="38"/>
      <c r="O8" s="38"/>
      <c r="P8" s="38"/>
      <c r="Q8" s="38"/>
      <c r="R8" s="38"/>
      <c r="S8" s="38"/>
      <c r="T8" s="38"/>
      <c r="U8" s="38"/>
      <c r="V8" s="38"/>
      <c r="W8" s="38"/>
      <c r="X8" s="38"/>
      <c r="Y8" s="38"/>
      <c r="Z8" s="38"/>
      <c r="AA8" s="38"/>
      <c r="AB8" s="38"/>
      <c r="AC8" s="38"/>
      <c r="AD8" s="38"/>
      <c r="AE8" s="38"/>
      <c r="AF8" s="38"/>
    </row>
    <row r="9" spans="2:32" ht="15.75" customHeight="1" thickBot="1" x14ac:dyDescent="0.3">
      <c r="B9" s="112" t="s">
        <v>0</v>
      </c>
      <c r="C9" s="113"/>
      <c r="D9" s="114" t="s">
        <v>1</v>
      </c>
      <c r="E9" s="113"/>
      <c r="F9" s="114" t="s">
        <v>2</v>
      </c>
      <c r="G9" s="113"/>
      <c r="H9" s="114" t="s">
        <v>3</v>
      </c>
      <c r="I9" s="113"/>
      <c r="J9" s="114" t="s">
        <v>4</v>
      </c>
      <c r="K9" s="113"/>
      <c r="L9" s="114" t="s">
        <v>5</v>
      </c>
      <c r="M9" s="113"/>
      <c r="N9" s="114" t="s">
        <v>6</v>
      </c>
      <c r="O9" s="113"/>
      <c r="P9" s="114" t="s">
        <v>7</v>
      </c>
      <c r="Q9" s="113"/>
      <c r="R9" s="114" t="s">
        <v>8</v>
      </c>
      <c r="S9" s="113"/>
      <c r="T9" s="114" t="s">
        <v>9</v>
      </c>
      <c r="U9" s="113"/>
      <c r="V9" s="114" t="s">
        <v>10</v>
      </c>
      <c r="W9" s="113"/>
      <c r="X9" s="114" t="s">
        <v>11</v>
      </c>
      <c r="Y9" s="113"/>
      <c r="Z9" s="114" t="s">
        <v>12</v>
      </c>
      <c r="AA9" s="113"/>
      <c r="AB9" s="114" t="s">
        <v>13</v>
      </c>
      <c r="AC9" s="112"/>
      <c r="AD9" s="45" t="s">
        <v>14</v>
      </c>
      <c r="AE9" s="42" t="s">
        <v>15</v>
      </c>
      <c r="AF9" s="34" t="s">
        <v>16</v>
      </c>
    </row>
    <row r="10" spans="2:32" ht="15.75" customHeight="1" thickBot="1" x14ac:dyDescent="0.3">
      <c r="B10" s="109" t="str">
        <f>'Statistiche Gironi'!C4</f>
        <v>A</v>
      </c>
      <c r="C10" s="3" t="str">
        <f>IF('Statistiche Gironi'!D4 = "","",'Statistiche Gironi'!D4 )</f>
        <v>Michelangelo</v>
      </c>
      <c r="D10" s="87">
        <v>1</v>
      </c>
      <c r="E10" s="107">
        <f>IF(D10+D11&gt;D12+D13,1,0)</f>
        <v>1</v>
      </c>
      <c r="F10" s="87">
        <v>1</v>
      </c>
      <c r="G10" s="107">
        <f>IF(F10+F11&gt;F12+F13,1,0)</f>
        <v>1</v>
      </c>
      <c r="H10" s="23">
        <v>1</v>
      </c>
      <c r="I10" s="107">
        <f>IF(H10+H11&gt;H12+H13,1,0)</f>
        <v>1</v>
      </c>
      <c r="J10" s="23">
        <v>1</v>
      </c>
      <c r="K10" s="107">
        <f>IF(J10+J11&gt;J12+J13,1,0)</f>
        <v>1</v>
      </c>
      <c r="L10" s="23">
        <v>1</v>
      </c>
      <c r="M10" s="107">
        <f>IF(L10+L11&gt;L12+L13,1,0)</f>
        <v>1</v>
      </c>
      <c r="N10" s="23">
        <v>1</v>
      </c>
      <c r="O10" s="107">
        <f>IF(N10+N11&gt;N12+N13,1,0)</f>
        <v>1</v>
      </c>
      <c r="P10" s="23"/>
      <c r="Q10" s="107">
        <f>IF(P10+P11&gt;P12+P13,1,0)</f>
        <v>1</v>
      </c>
      <c r="R10" s="23"/>
      <c r="S10" s="107">
        <f>IF(R10+R11&gt;R12+R13,1,0)</f>
        <v>0</v>
      </c>
      <c r="T10" s="23">
        <v>1</v>
      </c>
      <c r="U10" s="107">
        <f>IF(T10+T11&gt;T12+T13,1,0)</f>
        <v>1</v>
      </c>
      <c r="V10" s="23">
        <v>1</v>
      </c>
      <c r="W10" s="107">
        <f>IF(V10+V11&gt;V12+V13,1,0)</f>
        <v>1</v>
      </c>
      <c r="X10" s="23"/>
      <c r="Y10" s="107">
        <f>IF(X10+X11&gt;X12+X13,1,0)</f>
        <v>0</v>
      </c>
      <c r="Z10" s="23"/>
      <c r="AA10" s="107">
        <f>IF(Z10+Z11&gt;Z12+Z13,1,0)</f>
        <v>0</v>
      </c>
      <c r="AB10" s="23">
        <v>1</v>
      </c>
      <c r="AC10" s="107">
        <f>IF(AB10+AB11&gt;AB12+AB13,1,0)</f>
        <v>1</v>
      </c>
      <c r="AD10" s="104">
        <f>IF(AF10="NO",0,IF(AE10&gt;AE12,2,IF(AND(AD14=32,AE14=30,AE10=0,AE12=0),0,IF(AE12=AE10,1,0)))+IF(OR(AE10&gt;7+AE12,AE10=AE12-1),1,0))</f>
        <v>2</v>
      </c>
      <c r="AE10" s="105">
        <f>SUM(E10,G10,I10,K10,M10,O10,Q10,S10,U10,W10,Y10,AA10,AC10)</f>
        <v>10</v>
      </c>
      <c r="AF10" s="117" t="str">
        <f>IF(SUM(AE14,AD14*60)&gt;0,"SI","NO")</f>
        <v>SI</v>
      </c>
    </row>
    <row r="11" spans="2:32" ht="15.75" customHeight="1" thickBot="1" x14ac:dyDescent="0.3">
      <c r="B11" s="115"/>
      <c r="C11" s="11" t="str">
        <f>IF('Statistiche Gironi'!D5 = "","",'Statistiche Gironi'!D5 )</f>
        <v>Gigi</v>
      </c>
      <c r="D11" s="88"/>
      <c r="E11" s="108"/>
      <c r="F11" s="88">
        <v>1</v>
      </c>
      <c r="G11" s="108"/>
      <c r="H11" s="24">
        <v>1</v>
      </c>
      <c r="I11" s="108"/>
      <c r="J11" s="24">
        <v>1</v>
      </c>
      <c r="K11" s="108"/>
      <c r="L11" s="24"/>
      <c r="M11" s="108"/>
      <c r="N11" s="24">
        <v>1</v>
      </c>
      <c r="O11" s="108"/>
      <c r="P11" s="24">
        <v>1</v>
      </c>
      <c r="Q11" s="108"/>
      <c r="R11" s="24"/>
      <c r="S11" s="108"/>
      <c r="T11" s="24">
        <v>1</v>
      </c>
      <c r="U11" s="108"/>
      <c r="V11" s="24">
        <v>1</v>
      </c>
      <c r="W11" s="108"/>
      <c r="X11" s="24"/>
      <c r="Y11" s="108"/>
      <c r="Z11" s="24"/>
      <c r="AA11" s="108"/>
      <c r="AB11" s="24"/>
      <c r="AC11" s="108"/>
      <c r="AD11" s="104"/>
      <c r="AE11" s="106"/>
      <c r="AF11" s="118"/>
    </row>
    <row r="12" spans="2:32" ht="15.75" customHeight="1" thickBot="1" x14ac:dyDescent="0.3">
      <c r="B12" s="109" t="str">
        <f>'Statistiche Gironi'!C8</f>
        <v>C</v>
      </c>
      <c r="C12" s="3" t="str">
        <f>IF('Statistiche Gironi'!D8 = "","",'Statistiche Gironi'!D8 )</f>
        <v>Stefano</v>
      </c>
      <c r="D12" s="87"/>
      <c r="E12" s="107">
        <f>IF(D10+D11&lt;D12+D13,1,0)</f>
        <v>0</v>
      </c>
      <c r="F12" s="87"/>
      <c r="G12" s="107">
        <f>IF(F10+F11&lt;F12+F13,1,0)</f>
        <v>0</v>
      </c>
      <c r="H12" s="23"/>
      <c r="I12" s="107">
        <f>IF(H10+H11&lt;H12+H13,1,0)</f>
        <v>0</v>
      </c>
      <c r="J12" s="23"/>
      <c r="K12" s="107">
        <f>IF(J10+J11&lt;J12+J13,1,0)</f>
        <v>0</v>
      </c>
      <c r="L12" s="23"/>
      <c r="M12" s="107">
        <f>IF(L10+L11&lt;L12+L13,1,0)</f>
        <v>0</v>
      </c>
      <c r="N12" s="23">
        <v>1</v>
      </c>
      <c r="O12" s="107">
        <f>IF(N10+N11&lt;N12+N13,1,0)</f>
        <v>0</v>
      </c>
      <c r="P12" s="23"/>
      <c r="Q12" s="107">
        <f>IF(P10+P11&lt;P12+P13,1,0)</f>
        <v>0</v>
      </c>
      <c r="R12" s="23">
        <v>1</v>
      </c>
      <c r="S12" s="107">
        <f>IF(R10+R11&lt;R12+R13,1,0)</f>
        <v>1</v>
      </c>
      <c r="T12" s="23"/>
      <c r="U12" s="107">
        <f>IF(T10+T11&lt;T12+T13,1,0)</f>
        <v>0</v>
      </c>
      <c r="V12" s="23"/>
      <c r="W12" s="107">
        <f>IF(V10+V11&lt;V12+V13,1,0)</f>
        <v>0</v>
      </c>
      <c r="X12" s="23">
        <v>1</v>
      </c>
      <c r="Y12" s="107">
        <f>IF(X10+X11&lt;X12+X13,1,0)</f>
        <v>1</v>
      </c>
      <c r="Z12" s="23">
        <v>1</v>
      </c>
      <c r="AA12" s="107">
        <f>IF(Z10+Z11&lt;Z12+Z13,1,0)</f>
        <v>1</v>
      </c>
      <c r="AB12" s="23"/>
      <c r="AC12" s="107">
        <f>IF(AB10+AB11&lt;AB12+AB13,1,0)</f>
        <v>0</v>
      </c>
      <c r="AD12" s="104">
        <f>IF(AF10="NO",0,IF(AE12&gt;AE10,2,IF(AND(AD14=32,AE14=30,AE10=0,AE12=0),0,IF(AE12=AE10,1,0)))+IF(OR(AE12&gt;7+AE10,AE12=AE10-1),1,0))</f>
        <v>0</v>
      </c>
      <c r="AE12" s="105">
        <f>SUM(E12,G12,I12,K12,M12,O12,Q12,S12,U12,W12,Y12,AA12,AC12)</f>
        <v>3</v>
      </c>
      <c r="AF12" s="118"/>
    </row>
    <row r="13" spans="2:32" ht="15.75" customHeight="1" thickBot="1" x14ac:dyDescent="0.3">
      <c r="B13" s="110"/>
      <c r="C13" s="11" t="str">
        <f>IF('Statistiche Gironi'!D9= "","",'Statistiche Gironi'!D9 )</f>
        <v>JoKeRace7</v>
      </c>
      <c r="D13" s="89"/>
      <c r="E13" s="108"/>
      <c r="F13" s="89"/>
      <c r="G13" s="108"/>
      <c r="H13" s="25"/>
      <c r="I13" s="111"/>
      <c r="J13" s="25"/>
      <c r="K13" s="111"/>
      <c r="L13" s="25"/>
      <c r="M13" s="111"/>
      <c r="N13" s="25"/>
      <c r="O13" s="111"/>
      <c r="P13" s="25"/>
      <c r="Q13" s="111"/>
      <c r="R13" s="25">
        <v>1</v>
      </c>
      <c r="S13" s="111"/>
      <c r="T13" s="25"/>
      <c r="U13" s="111"/>
      <c r="V13" s="25"/>
      <c r="W13" s="111"/>
      <c r="X13" s="25">
        <v>1</v>
      </c>
      <c r="Y13" s="111"/>
      <c r="Z13" s="25">
        <v>1</v>
      </c>
      <c r="AA13" s="111"/>
      <c r="AB13" s="25"/>
      <c r="AC13" s="111"/>
      <c r="AD13" s="104"/>
      <c r="AE13" s="106"/>
      <c r="AF13" s="114"/>
    </row>
    <row r="14" spans="2:32" ht="15.75" customHeight="1" x14ac:dyDescent="0.25">
      <c r="B14" s="105" t="s">
        <v>17</v>
      </c>
      <c r="C14" s="116"/>
      <c r="D14" s="85">
        <v>2</v>
      </c>
      <c r="E14" s="86">
        <v>20</v>
      </c>
      <c r="F14" s="85">
        <v>0</v>
      </c>
      <c r="G14" s="86">
        <v>35</v>
      </c>
      <c r="H14" s="33">
        <v>0</v>
      </c>
      <c r="I14" s="35">
        <v>38</v>
      </c>
      <c r="J14" s="33">
        <v>0</v>
      </c>
      <c r="K14" s="35">
        <v>24</v>
      </c>
      <c r="L14" s="33">
        <v>1</v>
      </c>
      <c r="M14" s="35">
        <v>5</v>
      </c>
      <c r="N14" s="33">
        <v>2</v>
      </c>
      <c r="O14" s="35">
        <v>30</v>
      </c>
      <c r="P14" s="33">
        <v>1</v>
      </c>
      <c r="Q14" s="35">
        <v>45</v>
      </c>
      <c r="R14" s="33">
        <v>1</v>
      </c>
      <c r="S14" s="35">
        <v>5</v>
      </c>
      <c r="T14" s="33">
        <v>1</v>
      </c>
      <c r="U14" s="35">
        <v>28</v>
      </c>
      <c r="V14" s="33">
        <v>0</v>
      </c>
      <c r="W14" s="35">
        <v>55</v>
      </c>
      <c r="X14" s="33">
        <v>0</v>
      </c>
      <c r="Y14" s="35">
        <v>53</v>
      </c>
      <c r="Z14" s="33">
        <v>2</v>
      </c>
      <c r="AA14" s="35">
        <v>10</v>
      </c>
      <c r="AB14" s="33">
        <v>1</v>
      </c>
      <c r="AC14" s="35">
        <v>6</v>
      </c>
      <c r="AD14" s="47">
        <f>SUM(D14,F14,H14,J14,L14,N14,P14,R14,T14,V14,X14,Z14,AB14,QUOTIENT(SUM(E14,G14,I14,K14,M14,O14,Q14,S14,U14,W14,Y14,AA14,AC14),60))</f>
        <v>16</v>
      </c>
      <c r="AE14" s="46">
        <f>IF(SUM(E14,G14,I14,K14,M14,O14,Q14,S14,U14,W14,Y14,AA14,AC14)&gt;59,MOD(SUM(E14,G14,I14,K14,M14,O14,Q14,S14,U14,W14,Y14,AA14,AC14),60),SUM(E14,G14,I14,K14,M14,O14,Q14,S14,U14,W14,Y14,AA14,AC14))</f>
        <v>54</v>
      </c>
      <c r="AF14" s="33"/>
    </row>
    <row r="15" spans="2:32" ht="15.75" customHeight="1" x14ac:dyDescent="0.25">
      <c r="B15" s="38"/>
      <c r="C15" s="38"/>
      <c r="D15" s="84"/>
      <c r="E15" s="84"/>
      <c r="F15" s="84"/>
      <c r="G15" s="84"/>
      <c r="H15" s="38"/>
      <c r="I15" s="38"/>
      <c r="J15" s="38"/>
      <c r="K15" s="38"/>
      <c r="L15" s="38"/>
      <c r="M15" s="38"/>
      <c r="N15" s="38"/>
      <c r="O15" s="38"/>
      <c r="P15" s="38"/>
      <c r="Q15" s="38"/>
      <c r="R15" s="38"/>
      <c r="S15" s="38"/>
      <c r="T15" s="38"/>
      <c r="U15" s="38"/>
      <c r="V15" s="38"/>
      <c r="W15" s="38"/>
      <c r="X15" s="38"/>
      <c r="Y15" s="38"/>
      <c r="Z15" s="38"/>
      <c r="AA15" s="38"/>
      <c r="AB15" s="38"/>
      <c r="AC15" s="38"/>
      <c r="AD15" s="42"/>
      <c r="AE15" s="42"/>
      <c r="AF15" s="38"/>
    </row>
    <row r="16" spans="2:32" ht="15.75" customHeight="1" thickBot="1" x14ac:dyDescent="0.3">
      <c r="B16" s="112" t="s">
        <v>0</v>
      </c>
      <c r="C16" s="113"/>
      <c r="D16" s="114" t="s">
        <v>1</v>
      </c>
      <c r="E16" s="113"/>
      <c r="F16" s="114" t="s">
        <v>2</v>
      </c>
      <c r="G16" s="113"/>
      <c r="H16" s="114" t="s">
        <v>3</v>
      </c>
      <c r="I16" s="113"/>
      <c r="J16" s="114" t="s">
        <v>4</v>
      </c>
      <c r="K16" s="113"/>
      <c r="L16" s="114" t="s">
        <v>5</v>
      </c>
      <c r="M16" s="113"/>
      <c r="N16" s="114" t="s">
        <v>6</v>
      </c>
      <c r="O16" s="113"/>
      <c r="P16" s="114" t="s">
        <v>7</v>
      </c>
      <c r="Q16" s="113"/>
      <c r="R16" s="114" t="s">
        <v>8</v>
      </c>
      <c r="S16" s="113"/>
      <c r="T16" s="114" t="s">
        <v>9</v>
      </c>
      <c r="U16" s="113"/>
      <c r="V16" s="114" t="s">
        <v>10</v>
      </c>
      <c r="W16" s="113"/>
      <c r="X16" s="114" t="s">
        <v>11</v>
      </c>
      <c r="Y16" s="113"/>
      <c r="Z16" s="114" t="s">
        <v>12</v>
      </c>
      <c r="AA16" s="113"/>
      <c r="AB16" s="114" t="s">
        <v>13</v>
      </c>
      <c r="AC16" s="113"/>
      <c r="AD16" s="45" t="s">
        <v>14</v>
      </c>
      <c r="AE16" s="42" t="s">
        <v>15</v>
      </c>
      <c r="AF16" s="34" t="s">
        <v>16</v>
      </c>
    </row>
    <row r="17" spans="2:32" ht="15.75" customHeight="1" thickBot="1" x14ac:dyDescent="0.3">
      <c r="B17" s="109" t="str">
        <f>'Statistiche Gironi'!C6</f>
        <v>B</v>
      </c>
      <c r="C17" s="9" t="str">
        <f>IF('Statistiche Gironi'!D6 = "","",'Statistiche Gironi'!D6 )</f>
        <v>Drakan</v>
      </c>
      <c r="D17" s="87">
        <v>1</v>
      </c>
      <c r="E17" s="107">
        <f>IF(D17+D18&gt;D19+D20,1,0)</f>
        <v>1</v>
      </c>
      <c r="F17" s="87">
        <v>1</v>
      </c>
      <c r="G17" s="107">
        <f>IF(F17+F18&gt;F19+F20,1,0)</f>
        <v>0</v>
      </c>
      <c r="H17" s="23"/>
      <c r="I17" s="107">
        <f>IF(H17+H18&gt;H19+H20,1,0)</f>
        <v>0</v>
      </c>
      <c r="J17" s="23"/>
      <c r="K17" s="107">
        <f>IF(J17+J18&gt;J19+J20,1,0)</f>
        <v>0</v>
      </c>
      <c r="L17" s="23"/>
      <c r="M17" s="107">
        <f>IF(L17+L18&gt;L19+L20,1,0)</f>
        <v>1</v>
      </c>
      <c r="N17" s="23">
        <v>1</v>
      </c>
      <c r="O17" s="107">
        <f>IF(N17+N18&gt;N19+N20,1,0)</f>
        <v>0</v>
      </c>
      <c r="P17" s="23">
        <v>1</v>
      </c>
      <c r="Q17" s="107">
        <f>IF(P17+P18&gt;P19+P20,1,0)</f>
        <v>1</v>
      </c>
      <c r="R17" s="23"/>
      <c r="S17" s="107">
        <f>IF(R17+R18&gt;R19+R20,1,0)</f>
        <v>1</v>
      </c>
      <c r="T17" s="23">
        <v>1</v>
      </c>
      <c r="U17" s="107">
        <f>IF(T17+T18&gt;T19+T20,1,0)</f>
        <v>1</v>
      </c>
      <c r="V17" s="23"/>
      <c r="W17" s="107">
        <f>IF(V17+V18&gt;V19+V20,1,0)</f>
        <v>0</v>
      </c>
      <c r="X17" s="23">
        <v>1</v>
      </c>
      <c r="Y17" s="107">
        <f>IF(X17+X18&gt;X19+X20,1,0)</f>
        <v>0</v>
      </c>
      <c r="Z17" s="23">
        <v>1</v>
      </c>
      <c r="AA17" s="107">
        <f>IF(Z17+Z18&gt;Z19+Z20,1,0)</f>
        <v>1</v>
      </c>
      <c r="AB17" s="23">
        <v>1</v>
      </c>
      <c r="AC17" s="107">
        <f>IF(AB17+AB18&gt;AB19+AB20,1,0)</f>
        <v>1</v>
      </c>
      <c r="AD17" s="104">
        <f>IF(AF17="NO",0,IF(AE17&gt;AE19,2,IF(AND(AD21=32,AE21=30,AE17=0,AE19=0),0,IF(AE19=AE17,1,0)))+IF(OR(AE17&gt;7+AE19,AE17=AE19-1),1,0))</f>
        <v>2</v>
      </c>
      <c r="AE17" s="105">
        <f>SUM(E17,G17,I17,K17,M17,O17,Q17,S17,U17,W17,Y17,AA17,AC17)</f>
        <v>7</v>
      </c>
      <c r="AF17" s="117" t="str">
        <f>IF(SUM(AE21,AD21*60)&gt;0,"SI","NO")</f>
        <v>SI</v>
      </c>
    </row>
    <row r="18" spans="2:32" ht="15.75" customHeight="1" thickBot="1" x14ac:dyDescent="0.3">
      <c r="B18" s="115"/>
      <c r="C18" s="10" t="str">
        <f>IF('Statistiche Gironi'!D7 = "","",'Statistiche Gironi'!D7 )</f>
        <v>WheelSmith18</v>
      </c>
      <c r="D18" s="88">
        <v>1</v>
      </c>
      <c r="E18" s="108"/>
      <c r="F18" s="88">
        <v>1</v>
      </c>
      <c r="G18" s="108"/>
      <c r="H18" s="24"/>
      <c r="I18" s="108"/>
      <c r="J18" s="24"/>
      <c r="K18" s="108"/>
      <c r="L18" s="24">
        <v>1</v>
      </c>
      <c r="M18" s="108"/>
      <c r="N18" s="24"/>
      <c r="O18" s="108"/>
      <c r="P18" s="24">
        <v>1</v>
      </c>
      <c r="Q18" s="108"/>
      <c r="R18" s="24">
        <v>1</v>
      </c>
      <c r="S18" s="108"/>
      <c r="T18" s="24">
        <v>1</v>
      </c>
      <c r="U18" s="108"/>
      <c r="V18" s="24">
        <v>1</v>
      </c>
      <c r="W18" s="108"/>
      <c r="X18" s="24"/>
      <c r="Y18" s="108"/>
      <c r="Z18" s="24">
        <v>1</v>
      </c>
      <c r="AA18" s="108"/>
      <c r="AB18" s="24">
        <v>1</v>
      </c>
      <c r="AC18" s="108"/>
      <c r="AD18" s="104"/>
      <c r="AE18" s="106"/>
      <c r="AF18" s="118"/>
    </row>
    <row r="19" spans="2:32" ht="15.75" customHeight="1" thickBot="1" x14ac:dyDescent="0.3">
      <c r="B19" s="109" t="str">
        <f>'Statistiche Gironi'!C8</f>
        <v>C</v>
      </c>
      <c r="C19" s="3" t="str">
        <f>IF('Statistiche Gironi'!D8 = "","",'Statistiche Gironi'!D8 )</f>
        <v>Stefano</v>
      </c>
      <c r="D19" s="87"/>
      <c r="E19" s="107">
        <f>IF(D17+D18&lt;D19+D20,1,0)</f>
        <v>0</v>
      </c>
      <c r="F19" s="87">
        <v>1</v>
      </c>
      <c r="G19" s="107">
        <f>IF(F17+F18&lt;F19+F20,1,0)</f>
        <v>0</v>
      </c>
      <c r="H19" s="23">
        <v>1</v>
      </c>
      <c r="I19" s="107">
        <f>IF(H17+H18&lt;H19+H20,1,0)</f>
        <v>1</v>
      </c>
      <c r="J19" s="23">
        <v>1</v>
      </c>
      <c r="K19" s="107">
        <f>IF(J17+J18&lt;J19+J20,1,0)</f>
        <v>1</v>
      </c>
      <c r="L19" s="23"/>
      <c r="M19" s="107">
        <f>IF(L17+L18&lt;L19+L20,1,0)</f>
        <v>0</v>
      </c>
      <c r="N19" s="23"/>
      <c r="O19" s="107">
        <f>IF(N17+N18&lt;N19+N20,1,0)</f>
        <v>0</v>
      </c>
      <c r="P19" s="23">
        <v>1</v>
      </c>
      <c r="Q19" s="107">
        <f>IF(P17+P18&lt;P19+P20,1,0)</f>
        <v>0</v>
      </c>
      <c r="R19" s="23"/>
      <c r="S19" s="107">
        <f>IF(R17+R18&lt;R19+R20,1,0)</f>
        <v>0</v>
      </c>
      <c r="T19" s="23"/>
      <c r="U19" s="107">
        <f>IF(T17+T18&lt;T19+T20,1,0)</f>
        <v>0</v>
      </c>
      <c r="V19" s="23">
        <v>1</v>
      </c>
      <c r="W19" s="107">
        <f>IF(V17+V18&lt;V19+V20,1,0)</f>
        <v>0</v>
      </c>
      <c r="X19" s="23">
        <v>1</v>
      </c>
      <c r="Y19" s="107">
        <f>IF(X17+X18&lt;X19+X20,1,0)</f>
        <v>0</v>
      </c>
      <c r="Z19" s="23"/>
      <c r="AA19" s="107">
        <f>IF(Z17+Z18&lt;Z19+Z20,1,0)</f>
        <v>0</v>
      </c>
      <c r="AB19" s="23"/>
      <c r="AC19" s="107">
        <f>IF(AB17+AB18&lt;AB19+AB20,1,0)</f>
        <v>0</v>
      </c>
      <c r="AD19" s="104">
        <f>IF(AF17="NO",0,IF(AE19&gt;AE17,2,IF(AND(AD21=32,AE21=30,AE17=0,AE19=0),0,IF(AE19=AE17,1,0)))+IF(OR(AE19&gt;7+AE17,AE19=AE17-1),1,0))</f>
        <v>0</v>
      </c>
      <c r="AE19" s="105">
        <f>SUM(E19,G19,I19,K19,M19,O19,Q19,S19,U19,W19,Y19,AA19,AC19)</f>
        <v>2</v>
      </c>
      <c r="AF19" s="118"/>
    </row>
    <row r="20" spans="2:32" ht="15.75" customHeight="1" thickBot="1" x14ac:dyDescent="0.3">
      <c r="B20" s="110"/>
      <c r="C20" s="11" t="str">
        <f>IF('Statistiche Gironi'!D9= "","",'Statistiche Gironi'!D9 )</f>
        <v>JoKeRace7</v>
      </c>
      <c r="D20" s="89"/>
      <c r="E20" s="108"/>
      <c r="F20" s="89">
        <v>1</v>
      </c>
      <c r="G20" s="108"/>
      <c r="H20" s="25">
        <v>1</v>
      </c>
      <c r="I20" s="111"/>
      <c r="J20" s="25">
        <v>1</v>
      </c>
      <c r="K20" s="111"/>
      <c r="L20" s="25"/>
      <c r="M20" s="111"/>
      <c r="N20" s="25">
        <v>1</v>
      </c>
      <c r="O20" s="111"/>
      <c r="P20" s="25"/>
      <c r="Q20" s="111"/>
      <c r="R20" s="25"/>
      <c r="S20" s="111"/>
      <c r="T20" s="25"/>
      <c r="U20" s="111"/>
      <c r="V20" s="25"/>
      <c r="W20" s="111"/>
      <c r="X20" s="25"/>
      <c r="Y20" s="111"/>
      <c r="Z20" s="25"/>
      <c r="AA20" s="111"/>
      <c r="AB20" s="25"/>
      <c r="AC20" s="111"/>
      <c r="AD20" s="104"/>
      <c r="AE20" s="106"/>
      <c r="AF20" s="114"/>
    </row>
    <row r="21" spans="2:32" ht="15.75" customHeight="1" x14ac:dyDescent="0.25">
      <c r="B21" s="105" t="s">
        <v>17</v>
      </c>
      <c r="C21" s="116"/>
      <c r="D21" s="90">
        <v>1</v>
      </c>
      <c r="E21" s="91">
        <v>49</v>
      </c>
      <c r="F21" s="90">
        <v>2</v>
      </c>
      <c r="G21" s="91">
        <v>30</v>
      </c>
      <c r="H21" s="90">
        <v>0</v>
      </c>
      <c r="I21" s="91">
        <v>35</v>
      </c>
      <c r="J21" s="90">
        <v>1</v>
      </c>
      <c r="K21" s="91">
        <v>53</v>
      </c>
      <c r="L21" s="90">
        <v>1</v>
      </c>
      <c r="M21" s="91">
        <v>22</v>
      </c>
      <c r="N21" s="90">
        <v>2</v>
      </c>
      <c r="O21" s="91">
        <v>30</v>
      </c>
      <c r="P21" s="90">
        <v>2</v>
      </c>
      <c r="Q21" s="91">
        <v>30</v>
      </c>
      <c r="R21" s="90">
        <v>1</v>
      </c>
      <c r="S21" s="91">
        <v>27</v>
      </c>
      <c r="T21" s="90">
        <v>0</v>
      </c>
      <c r="U21" s="91">
        <v>22</v>
      </c>
      <c r="V21" s="90">
        <v>2</v>
      </c>
      <c r="W21" s="91">
        <v>30</v>
      </c>
      <c r="X21" s="90">
        <v>2</v>
      </c>
      <c r="Y21" s="91">
        <v>30</v>
      </c>
      <c r="Z21" s="90">
        <v>1</v>
      </c>
      <c r="AA21" s="91">
        <v>42</v>
      </c>
      <c r="AB21" s="90">
        <v>1</v>
      </c>
      <c r="AC21" s="91">
        <v>38</v>
      </c>
      <c r="AD21" s="47">
        <f>SUM(D21,F21,H21,J21,L21,N21,P21,R21,T21,V21,X21,Z21,AB21,QUOTIENT(SUM(E21,G21,I21,K21,M21,O21,Q21,S21,U21,W21,Y21,AA21,AC21),60))</f>
        <v>23</v>
      </c>
      <c r="AE21" s="46">
        <f>IF(SUM(E21,G21,I21,K21,M21,O21,Q21,S21,U21,W21,Y21,AA21,AC21)&gt;59,MOD(SUM(E21,G21,I21,K21,M21,O21,Q21,S21,U21,W21,Y21,AA21,AC21),60),SUM(E21,G21,I21,K21,M21,O21,Q21,S21,U21,W21,Y21,AA21,AC21))</f>
        <v>18</v>
      </c>
      <c r="AF21" s="33"/>
    </row>
    <row r="22" spans="2:32" ht="15.75" customHeight="1" x14ac:dyDescent="0.25">
      <c r="B22" s="38"/>
      <c r="C22" s="38"/>
      <c r="D22" s="84"/>
      <c r="E22" s="84"/>
      <c r="F22" s="84"/>
      <c r="G22" s="84"/>
      <c r="H22" s="38"/>
      <c r="I22" s="38"/>
      <c r="J22" s="38"/>
      <c r="K22" s="38"/>
      <c r="L22" s="38"/>
      <c r="M22" s="38"/>
      <c r="N22" s="38"/>
      <c r="O22" s="38"/>
      <c r="P22" s="38"/>
      <c r="Q22" s="38"/>
      <c r="R22" s="38"/>
      <c r="S22" s="38"/>
      <c r="T22" s="38"/>
      <c r="U22" s="38"/>
      <c r="V22" s="38"/>
      <c r="W22" s="38"/>
      <c r="X22" s="38"/>
      <c r="Y22" s="38"/>
      <c r="Z22" s="38"/>
      <c r="AA22" s="38"/>
      <c r="AB22" s="38"/>
      <c r="AC22" s="38"/>
      <c r="AD22" s="42"/>
      <c r="AE22" s="42"/>
      <c r="AF22" s="38"/>
    </row>
    <row r="23" spans="2:32" ht="15.75" customHeight="1" thickBot="1" x14ac:dyDescent="0.3">
      <c r="B23" s="112" t="s">
        <v>0</v>
      </c>
      <c r="C23" s="113"/>
      <c r="D23" s="114" t="s">
        <v>1</v>
      </c>
      <c r="E23" s="113"/>
      <c r="F23" s="114" t="s">
        <v>2</v>
      </c>
      <c r="G23" s="113"/>
      <c r="H23" s="114" t="s">
        <v>3</v>
      </c>
      <c r="I23" s="113"/>
      <c r="J23" s="114" t="s">
        <v>4</v>
      </c>
      <c r="K23" s="113"/>
      <c r="L23" s="114" t="s">
        <v>5</v>
      </c>
      <c r="M23" s="113"/>
      <c r="N23" s="114" t="s">
        <v>6</v>
      </c>
      <c r="O23" s="113"/>
      <c r="P23" s="114" t="s">
        <v>7</v>
      </c>
      <c r="Q23" s="113"/>
      <c r="R23" s="114" t="s">
        <v>8</v>
      </c>
      <c r="S23" s="113"/>
      <c r="T23" s="114" t="s">
        <v>9</v>
      </c>
      <c r="U23" s="113"/>
      <c r="V23" s="114" t="s">
        <v>10</v>
      </c>
      <c r="W23" s="113"/>
      <c r="X23" s="114" t="s">
        <v>11</v>
      </c>
      <c r="Y23" s="113"/>
      <c r="Z23" s="114" t="s">
        <v>12</v>
      </c>
      <c r="AA23" s="113"/>
      <c r="AB23" s="114" t="s">
        <v>13</v>
      </c>
      <c r="AC23" s="112"/>
      <c r="AD23" s="45" t="s">
        <v>14</v>
      </c>
      <c r="AE23" s="42" t="s">
        <v>15</v>
      </c>
      <c r="AF23" s="34" t="s">
        <v>16</v>
      </c>
    </row>
    <row r="24" spans="2:32" ht="15.75" customHeight="1" thickBot="1" x14ac:dyDescent="0.3">
      <c r="B24" s="109" t="str">
        <f>'Statistiche Gironi'!C6</f>
        <v>B</v>
      </c>
      <c r="C24" s="9" t="str">
        <f>IF('Statistiche Gironi'!D6 = "","",'Statistiche Gironi'!D6)</f>
        <v>Drakan</v>
      </c>
      <c r="D24" s="87"/>
      <c r="E24" s="107">
        <f>IF(D24+D25&gt;D26+D27,1,0)</f>
        <v>0</v>
      </c>
      <c r="F24" s="87"/>
      <c r="G24" s="107">
        <f>IF(F24+F25&gt;F26+F27,1,0)</f>
        <v>0</v>
      </c>
      <c r="H24" s="23"/>
      <c r="I24" s="107">
        <f>IF(H24+H25&gt;H26+H27,1,0)</f>
        <v>0</v>
      </c>
      <c r="J24" s="23">
        <v>1</v>
      </c>
      <c r="K24" s="107">
        <f>IF(J24+J25&gt;J26+J27,1,0)</f>
        <v>1</v>
      </c>
      <c r="L24" s="23"/>
      <c r="M24" s="107">
        <f>IF(L24+L25&gt;L26+L27,1,0)</f>
        <v>1</v>
      </c>
      <c r="N24" s="23">
        <v>1</v>
      </c>
      <c r="O24" s="107">
        <f>IF(N24+N25&gt;N26+N27,1,0)</f>
        <v>1</v>
      </c>
      <c r="P24" s="23"/>
      <c r="Q24" s="107">
        <f>IF(P24+P25&gt;P26+P27,1,0)</f>
        <v>0</v>
      </c>
      <c r="R24" s="23">
        <v>1</v>
      </c>
      <c r="S24" s="107">
        <f>IF(R24+R25&gt;R26+R27,1,0)</f>
        <v>1</v>
      </c>
      <c r="T24" s="23">
        <v>1</v>
      </c>
      <c r="U24" s="107">
        <f>IF(T24+T25&gt;T26+T27,1,0)</f>
        <v>1</v>
      </c>
      <c r="V24" s="23"/>
      <c r="W24" s="107">
        <f>IF(V24+V25&gt;V26+V27,1,0)</f>
        <v>0</v>
      </c>
      <c r="X24" s="23">
        <v>1</v>
      </c>
      <c r="Y24" s="107">
        <f>IF(X24+X25&gt;X26+X27,1,0)</f>
        <v>1</v>
      </c>
      <c r="Z24" s="23"/>
      <c r="AA24" s="107">
        <f>IF(Z24+Z25&gt;Z26+Z27,1,0)</f>
        <v>0</v>
      </c>
      <c r="AB24" s="23"/>
      <c r="AC24" s="107">
        <f>IF(AB24+AB25&gt;AB26+AB27,1,0)</f>
        <v>0</v>
      </c>
      <c r="AD24" s="104">
        <f>IF(AF24="NO",0,IF(AE24&gt;AE26,2,IF(AND(AD28=32,AE28=30,AE24=0,AE26=0),0,IF(AE26=AE24,1,0)))+IF(OR(AE24&gt;7+AE26,AE24=AE26-1),1,0))</f>
        <v>1</v>
      </c>
      <c r="AE24" s="105">
        <f>SUM(E24,G24,I24,K24,M24,O24,Q24,S24,U24,W24,Y24,AA24,AC24)</f>
        <v>6</v>
      </c>
      <c r="AF24" s="117" t="str">
        <f>IF(SUM(AE28,AD28*60)&gt;0,"SI","NO")</f>
        <v>SI</v>
      </c>
    </row>
    <row r="25" spans="2:32" ht="15.75" customHeight="1" thickBot="1" x14ac:dyDescent="0.3">
      <c r="B25" s="115"/>
      <c r="C25" s="10" t="str">
        <f>IF('Statistiche Gironi'!D7 = "","",'Statistiche Gironi'!D7 )</f>
        <v>WheelSmith18</v>
      </c>
      <c r="D25" s="88"/>
      <c r="E25" s="108"/>
      <c r="F25" s="88"/>
      <c r="G25" s="108"/>
      <c r="H25" s="24"/>
      <c r="I25" s="108"/>
      <c r="J25" s="24"/>
      <c r="K25" s="108"/>
      <c r="L25" s="24">
        <v>1</v>
      </c>
      <c r="M25" s="108"/>
      <c r="N25" s="24">
        <v>1</v>
      </c>
      <c r="O25" s="108"/>
      <c r="P25" s="24"/>
      <c r="Q25" s="108"/>
      <c r="R25" s="24"/>
      <c r="S25" s="108"/>
      <c r="T25" s="24">
        <v>1</v>
      </c>
      <c r="U25" s="108"/>
      <c r="V25" s="24"/>
      <c r="W25" s="108"/>
      <c r="X25" s="24">
        <v>1</v>
      </c>
      <c r="Y25" s="108"/>
      <c r="Z25" s="24"/>
      <c r="AA25" s="108"/>
      <c r="AB25" s="24">
        <v>1</v>
      </c>
      <c r="AC25" s="108"/>
      <c r="AD25" s="104"/>
      <c r="AE25" s="106"/>
      <c r="AF25" s="118"/>
    </row>
    <row r="26" spans="2:32" ht="15.75" customHeight="1" thickBot="1" x14ac:dyDescent="0.3">
      <c r="B26" s="109" t="str">
        <f>'Statistiche Gironi'!C4</f>
        <v>A</v>
      </c>
      <c r="C26" s="3" t="str">
        <f>IF('Statistiche Gironi'!D4 = "","",'Statistiche Gironi'!D4 )</f>
        <v>Michelangelo</v>
      </c>
      <c r="D26" s="87">
        <v>1</v>
      </c>
      <c r="E26" s="107">
        <f>IF(D24+D25&lt;D26+D27,1,0)</f>
        <v>1</v>
      </c>
      <c r="F26" s="87">
        <v>1</v>
      </c>
      <c r="G26" s="107">
        <f>IF(F24+F25&lt;F26+F27,1,0)</f>
        <v>1</v>
      </c>
      <c r="H26" s="23">
        <v>1</v>
      </c>
      <c r="I26" s="107">
        <f>IF(H24+H25&lt;H26+H27,1,0)</f>
        <v>1</v>
      </c>
      <c r="J26" s="23"/>
      <c r="K26" s="107">
        <f>IF(J24+J25&lt;J26+J27,1,0)</f>
        <v>0</v>
      </c>
      <c r="L26" s="23"/>
      <c r="M26" s="107">
        <f>IF(L24+L25&lt;L26+L27,1,0)</f>
        <v>0</v>
      </c>
      <c r="N26" s="23"/>
      <c r="O26" s="107">
        <f>IF(N24+N25&lt;N26+N27,1,0)</f>
        <v>0</v>
      </c>
      <c r="P26" s="23">
        <v>1</v>
      </c>
      <c r="Q26" s="107">
        <f>IF(P24+P25&lt;P26+P27,1,0)</f>
        <v>1</v>
      </c>
      <c r="R26" s="23"/>
      <c r="S26" s="107">
        <f>IF(R24+R25&lt;R26+R27,1,0)</f>
        <v>0</v>
      </c>
      <c r="T26" s="23"/>
      <c r="U26" s="107">
        <f>IF(T24+T25&lt;T26+T27,1,0)</f>
        <v>0</v>
      </c>
      <c r="V26" s="23">
        <v>1</v>
      </c>
      <c r="W26" s="107">
        <f>IF(V24+V25&lt;V26+V27,1,0)</f>
        <v>1</v>
      </c>
      <c r="X26" s="23"/>
      <c r="Y26" s="107">
        <f>IF(X24+X25&lt;X26+X27,1,0)</f>
        <v>0</v>
      </c>
      <c r="Z26" s="23">
        <v>1</v>
      </c>
      <c r="AA26" s="107">
        <f>IF(Z24+Z25&lt;Z26+Z27,1,0)</f>
        <v>1</v>
      </c>
      <c r="AB26" s="23">
        <v>1</v>
      </c>
      <c r="AC26" s="107">
        <f>IF(AB24+AB25&lt;AB26+AB27,1,0)</f>
        <v>1</v>
      </c>
      <c r="AD26" s="104">
        <f>IF(AF24="NO",0,IF(AE26&gt;AE24,2,IF(AND(AD28=32,AE28=30,AE24=0,AE26=0),0,IF(AE26=AE24,1,0)))+IF(OR(AE26&gt;7+AE24,AE26=AE24-1),1,0))</f>
        <v>2</v>
      </c>
      <c r="AE26" s="105">
        <f>SUM(E26,G26,I26,K26,M26,O26,Q26,S26,U26,W26,Y26,AA26,AC26)</f>
        <v>7</v>
      </c>
      <c r="AF26" s="118"/>
    </row>
    <row r="27" spans="2:32" ht="15.75" customHeight="1" thickBot="1" x14ac:dyDescent="0.3">
      <c r="B27" s="110"/>
      <c r="C27" s="26" t="str">
        <f>IF('Statistiche Gironi'!D5 = "","",'Statistiche Gironi'!D5 )</f>
        <v>Gigi</v>
      </c>
      <c r="D27" s="89"/>
      <c r="E27" s="108"/>
      <c r="F27" s="89"/>
      <c r="G27" s="108"/>
      <c r="H27" s="25">
        <v>1</v>
      </c>
      <c r="I27" s="111"/>
      <c r="J27" s="25"/>
      <c r="K27" s="111"/>
      <c r="L27" s="25"/>
      <c r="M27" s="111"/>
      <c r="N27" s="25"/>
      <c r="O27" s="111"/>
      <c r="P27" s="25"/>
      <c r="Q27" s="111"/>
      <c r="R27" s="25"/>
      <c r="S27" s="111"/>
      <c r="T27" s="25"/>
      <c r="U27" s="111"/>
      <c r="V27" s="25">
        <v>1</v>
      </c>
      <c r="W27" s="111"/>
      <c r="X27" s="25"/>
      <c r="Y27" s="111"/>
      <c r="Z27" s="25"/>
      <c r="AA27" s="111"/>
      <c r="AB27" s="25">
        <v>1</v>
      </c>
      <c r="AC27" s="111"/>
      <c r="AD27" s="104"/>
      <c r="AE27" s="106"/>
      <c r="AF27" s="114"/>
    </row>
    <row r="28" spans="2:32" ht="15.75" customHeight="1" x14ac:dyDescent="0.25">
      <c r="B28" s="105" t="s">
        <v>17</v>
      </c>
      <c r="C28" s="116"/>
      <c r="D28" s="85">
        <v>0</v>
      </c>
      <c r="E28" s="86">
        <v>36</v>
      </c>
      <c r="F28" s="85">
        <v>1</v>
      </c>
      <c r="G28" s="86">
        <v>3</v>
      </c>
      <c r="H28" s="56">
        <v>1</v>
      </c>
      <c r="I28" s="57">
        <v>50</v>
      </c>
      <c r="J28" s="56">
        <v>0</v>
      </c>
      <c r="K28" s="57">
        <v>35</v>
      </c>
      <c r="L28" s="56">
        <v>2</v>
      </c>
      <c r="M28" s="57">
        <v>27</v>
      </c>
      <c r="N28" s="56">
        <v>0</v>
      </c>
      <c r="O28" s="57">
        <v>58</v>
      </c>
      <c r="P28" s="56">
        <v>1</v>
      </c>
      <c r="Q28" s="57">
        <v>20</v>
      </c>
      <c r="R28" s="56">
        <v>2</v>
      </c>
      <c r="S28" s="57">
        <v>28</v>
      </c>
      <c r="T28" s="56">
        <v>1</v>
      </c>
      <c r="U28" s="57">
        <v>40</v>
      </c>
      <c r="V28" s="56">
        <v>1</v>
      </c>
      <c r="W28" s="57">
        <v>20</v>
      </c>
      <c r="X28" s="56">
        <v>2</v>
      </c>
      <c r="Y28" s="57">
        <v>2</v>
      </c>
      <c r="Z28" s="56">
        <v>1</v>
      </c>
      <c r="AA28" s="57">
        <v>32</v>
      </c>
      <c r="AB28" s="56">
        <v>2</v>
      </c>
      <c r="AC28" s="57">
        <v>30</v>
      </c>
      <c r="AD28" s="33">
        <f>SUM(D28,F28,H28,J28,L28,N28,P28,R28,T28,V28,X28,Z28,AB28,QUOTIENT(SUM(E28,G28,I28,K28,M28,O28,Q28,S28,U28,W28,Y28,AA28,AC28),60))</f>
        <v>20</v>
      </c>
      <c r="AE28" s="35">
        <f>IF(SUM(E28,G28,I28,K28,M28,O28,Q28,S28,U28,W28,Y28,AA28,AC28)&gt;59,MOD(SUM(E28,G28,I28,K28,M28,O28,Q28,S28,U28,W28,Y28,AA28,AC28),60),SUM(E28,G28,I28,K28,M28,O28,Q28,S28,U28,W28,Y28,AA28,AC28))</f>
        <v>21</v>
      </c>
      <c r="AF28" s="33"/>
    </row>
    <row r="30" spans="2:32" ht="15.75" customHeight="1" thickBot="1" x14ac:dyDescent="0.3">
      <c r="B30" s="112" t="s">
        <v>0</v>
      </c>
      <c r="C30" s="113"/>
      <c r="D30" s="114" t="s">
        <v>1</v>
      </c>
      <c r="E30" s="113"/>
      <c r="F30" s="114" t="s">
        <v>2</v>
      </c>
      <c r="G30" s="113"/>
      <c r="H30" s="114" t="s">
        <v>3</v>
      </c>
      <c r="I30" s="113"/>
      <c r="J30" s="114" t="s">
        <v>4</v>
      </c>
      <c r="K30" s="113"/>
      <c r="L30" s="114" t="s">
        <v>5</v>
      </c>
      <c r="M30" s="113"/>
      <c r="N30" s="114" t="s">
        <v>6</v>
      </c>
      <c r="O30" s="113"/>
      <c r="P30" s="114" t="s">
        <v>7</v>
      </c>
      <c r="Q30" s="113"/>
      <c r="R30" s="114" t="s">
        <v>8</v>
      </c>
      <c r="S30" s="113"/>
      <c r="T30" s="114" t="s">
        <v>9</v>
      </c>
      <c r="U30" s="113"/>
      <c r="V30" s="114" t="s">
        <v>10</v>
      </c>
      <c r="W30" s="113"/>
      <c r="X30" s="114" t="s">
        <v>11</v>
      </c>
      <c r="Y30" s="113"/>
      <c r="Z30" s="114" t="s">
        <v>12</v>
      </c>
      <c r="AA30" s="113"/>
      <c r="AB30" s="114" t="s">
        <v>13</v>
      </c>
      <c r="AC30" s="112"/>
      <c r="AD30" s="45" t="s">
        <v>14</v>
      </c>
      <c r="AE30" s="42" t="s">
        <v>15</v>
      </c>
      <c r="AF30" s="34" t="s">
        <v>16</v>
      </c>
    </row>
    <row r="31" spans="2:32" ht="15.75" customHeight="1" thickBot="1" x14ac:dyDescent="0.3">
      <c r="B31" s="109" t="str">
        <f>'Statistiche Gironi'!C8</f>
        <v>C</v>
      </c>
      <c r="C31" s="3" t="str">
        <f>IF('Statistiche Gironi'!D8 = "","",'Statistiche Gironi'!D8 )</f>
        <v>Stefano</v>
      </c>
      <c r="D31" s="23">
        <v>1</v>
      </c>
      <c r="E31" s="107">
        <f>IF(D31+D32&gt;D33+D34,1,0)</f>
        <v>1</v>
      </c>
      <c r="F31" s="23"/>
      <c r="G31" s="107">
        <f>IF(F31+F32&gt;F33+F34,1,0)</f>
        <v>0</v>
      </c>
      <c r="H31" s="23"/>
      <c r="I31" s="107">
        <f>IF(H31+H32&gt;H33+H34,1,0)</f>
        <v>0</v>
      </c>
      <c r="J31" s="23"/>
      <c r="K31" s="107">
        <f>IF(J31+J32&gt;J33+J34,1,0)</f>
        <v>1</v>
      </c>
      <c r="L31" s="23"/>
      <c r="M31" s="107">
        <f>IF(L31+L32&gt;L33+L34,1,0)</f>
        <v>0</v>
      </c>
      <c r="N31" s="23">
        <v>1</v>
      </c>
      <c r="O31" s="107">
        <f>IF(N31+N32&gt;N33+N34,1,0)</f>
        <v>1</v>
      </c>
      <c r="P31" s="23"/>
      <c r="Q31" s="107">
        <f>IF(P31+P32&gt;P33+P34,1,0)</f>
        <v>0</v>
      </c>
      <c r="R31" s="23"/>
      <c r="S31" s="107">
        <f>IF(R31+R32&gt;R33+R34,1,0)</f>
        <v>0</v>
      </c>
      <c r="T31" s="23">
        <v>1</v>
      </c>
      <c r="U31" s="107">
        <f>IF(T31+T32&gt;T33+T34,1,0)</f>
        <v>1</v>
      </c>
      <c r="V31" s="23">
        <v>1</v>
      </c>
      <c r="W31" s="107">
        <f>IF(V31+V32&gt;V33+V34,1,0)</f>
        <v>1</v>
      </c>
      <c r="X31" s="23">
        <v>1</v>
      </c>
      <c r="Y31" s="107">
        <f>IF(X31+X32&gt;X33+X34,1,0)</f>
        <v>1</v>
      </c>
      <c r="Z31" s="23"/>
      <c r="AA31" s="107">
        <f>IF(Z31+Z32&gt;Z33+Z34,1,0)</f>
        <v>0</v>
      </c>
      <c r="AB31" s="23">
        <v>1</v>
      </c>
      <c r="AC31" s="107">
        <f>IF(AB31+AB32&gt;AB33+AB34,1,0)</f>
        <v>1</v>
      </c>
      <c r="AD31" s="104">
        <f>IF(AF31="NO",0,IF(AE31&gt;AE33,2,IF(AND(AD35=32,AE35=30,AE31=0,AE33=0),0,IF(AE33=AE31,1,0)))+IF(OR(AE31&gt;7+AE33,AE31=AE33-1),1,0))</f>
        <v>2</v>
      </c>
      <c r="AE31" s="105">
        <f>SUM(E31,G31,I31,K31,M31,O31,Q31,S31,U31,W31,Y31,AA31,AC31)</f>
        <v>7</v>
      </c>
      <c r="AF31" s="117" t="str">
        <f>IF(SUM(AE35,AD35*60)&gt;0,"SI","NO")</f>
        <v>SI</v>
      </c>
    </row>
    <row r="32" spans="2:32" ht="15.75" customHeight="1" thickBot="1" x14ac:dyDescent="0.3">
      <c r="B32" s="115"/>
      <c r="C32" s="11" t="str">
        <f>IF('Statistiche Gironi'!D9= "","",'Statistiche Gironi'!D9 )</f>
        <v>JoKeRace7</v>
      </c>
      <c r="D32" s="24">
        <v>1</v>
      </c>
      <c r="E32" s="108"/>
      <c r="F32" s="24"/>
      <c r="G32" s="108"/>
      <c r="H32" s="24"/>
      <c r="I32" s="108"/>
      <c r="J32" s="24">
        <v>1</v>
      </c>
      <c r="K32" s="108"/>
      <c r="L32" s="24"/>
      <c r="M32" s="108"/>
      <c r="N32" s="24">
        <v>1</v>
      </c>
      <c r="O32" s="108"/>
      <c r="P32" s="24"/>
      <c r="Q32" s="108"/>
      <c r="R32" s="24"/>
      <c r="S32" s="108"/>
      <c r="T32" s="24">
        <v>1</v>
      </c>
      <c r="U32" s="108"/>
      <c r="V32" s="24">
        <v>1</v>
      </c>
      <c r="W32" s="108"/>
      <c r="X32" s="24">
        <v>1</v>
      </c>
      <c r="Y32" s="108"/>
      <c r="Z32" s="24">
        <v>1</v>
      </c>
      <c r="AA32" s="108"/>
      <c r="AB32" s="24"/>
      <c r="AC32" s="108"/>
      <c r="AD32" s="104"/>
      <c r="AE32" s="106"/>
      <c r="AF32" s="118"/>
    </row>
    <row r="33" spans="2:32" ht="15.75" customHeight="1" thickBot="1" x14ac:dyDescent="0.3">
      <c r="B33" s="109" t="str">
        <f>'Statistiche Gironi'!C4</f>
        <v>A</v>
      </c>
      <c r="C33" s="3" t="str">
        <f>IF('Statistiche Gironi'!D4 = "","",'Statistiche Gironi'!D4 )</f>
        <v>Michelangelo</v>
      </c>
      <c r="D33" s="23"/>
      <c r="E33" s="107">
        <f>IF(D31+D32&lt;D33+D34,1,0)</f>
        <v>0</v>
      </c>
      <c r="F33" s="23">
        <v>1</v>
      </c>
      <c r="G33" s="107">
        <f>IF(F31+F32&lt;F33+F34,1,0)</f>
        <v>1</v>
      </c>
      <c r="H33" s="23">
        <v>1</v>
      </c>
      <c r="I33" s="107">
        <f>IF(H31+H32&lt;H33+H34,1,0)</f>
        <v>1</v>
      </c>
      <c r="J33" s="23"/>
      <c r="K33" s="107">
        <f>IF(J31+J32&lt;J33+J34,1,0)</f>
        <v>0</v>
      </c>
      <c r="L33" s="23">
        <v>1</v>
      </c>
      <c r="M33" s="107">
        <f>IF(L31+L32&lt;L33+L34,1,0)</f>
        <v>1</v>
      </c>
      <c r="N33" s="23"/>
      <c r="O33" s="107">
        <f>IF(N31+N32&lt;N33+N34,1,0)</f>
        <v>0</v>
      </c>
      <c r="P33" s="23">
        <v>1</v>
      </c>
      <c r="Q33" s="107">
        <f>IF(P31+P32&lt;P33+P34,1,0)</f>
        <v>1</v>
      </c>
      <c r="R33" s="23">
        <v>1</v>
      </c>
      <c r="S33" s="107">
        <f>IF(R31+R32&lt;R33+R34,1,0)</f>
        <v>1</v>
      </c>
      <c r="T33" s="23"/>
      <c r="U33" s="107">
        <f>IF(T31+T32&lt;T33+T34,1,0)</f>
        <v>0</v>
      </c>
      <c r="V33" s="23">
        <v>1</v>
      </c>
      <c r="W33" s="107">
        <f>IF(V31+V32&lt;V33+V34,1,0)</f>
        <v>0</v>
      </c>
      <c r="X33" s="23"/>
      <c r="Y33" s="107">
        <f>IF(X31+X32&lt;X33+X34,1,0)</f>
        <v>0</v>
      </c>
      <c r="Z33" s="23">
        <v>1</v>
      </c>
      <c r="AA33" s="107">
        <f>IF(Z31+Z32&lt;Z33+Z34,1,0)</f>
        <v>0</v>
      </c>
      <c r="AB33" s="23"/>
      <c r="AC33" s="107">
        <f>IF(AB31+AB32&lt;AB33+AB34,1,0)</f>
        <v>0</v>
      </c>
      <c r="AD33" s="104">
        <f>IF(AF31="NO",0,IF(AE33&gt;AE31,2,IF(AND(AD35=32,AE35=30,AE31=0,AE33=0),0,IF(AE33=AE31,1,0)))+IF(OR(AE33&gt;7+AE31,AE33=AE31-1),1,0))</f>
        <v>0</v>
      </c>
      <c r="AE33" s="105">
        <f>SUM(E33,G33,I33,K33,M33,O33,Q33,S33,U33,W33,Y33,AA33,AC33)</f>
        <v>5</v>
      </c>
      <c r="AF33" s="118"/>
    </row>
    <row r="34" spans="2:32" ht="15.75" customHeight="1" thickBot="1" x14ac:dyDescent="0.3">
      <c r="B34" s="110"/>
      <c r="C34" s="26" t="str">
        <f>IF('Statistiche Gironi'!D5 = "","",'Statistiche Gironi'!D5 )</f>
        <v>Gigi</v>
      </c>
      <c r="D34" s="25"/>
      <c r="E34" s="111"/>
      <c r="F34" s="25"/>
      <c r="G34" s="111"/>
      <c r="H34" s="25">
        <v>1</v>
      </c>
      <c r="I34" s="111"/>
      <c r="J34" s="25"/>
      <c r="K34" s="111"/>
      <c r="L34" s="25">
        <v>1</v>
      </c>
      <c r="M34" s="111"/>
      <c r="N34" s="25"/>
      <c r="O34" s="111"/>
      <c r="P34" s="25">
        <v>1</v>
      </c>
      <c r="Q34" s="111"/>
      <c r="R34" s="25">
        <v>1</v>
      </c>
      <c r="S34" s="111"/>
      <c r="T34" s="25"/>
      <c r="U34" s="111"/>
      <c r="V34" s="25"/>
      <c r="W34" s="111"/>
      <c r="X34" s="25"/>
      <c r="Y34" s="111"/>
      <c r="Z34" s="25"/>
      <c r="AA34" s="111"/>
      <c r="AB34" s="25"/>
      <c r="AC34" s="111"/>
      <c r="AD34" s="104"/>
      <c r="AE34" s="106"/>
      <c r="AF34" s="114"/>
    </row>
    <row r="35" spans="2:32" ht="15.75" customHeight="1" x14ac:dyDescent="0.25">
      <c r="B35" s="105" t="s">
        <v>17</v>
      </c>
      <c r="C35" s="116"/>
      <c r="D35" s="92">
        <v>0</v>
      </c>
      <c r="E35" s="93">
        <v>45</v>
      </c>
      <c r="F35" s="92">
        <v>2</v>
      </c>
      <c r="G35" s="93">
        <v>15</v>
      </c>
      <c r="H35" s="92">
        <v>1</v>
      </c>
      <c r="I35" s="93">
        <v>25</v>
      </c>
      <c r="J35" s="92">
        <v>0</v>
      </c>
      <c r="K35" s="93">
        <v>47</v>
      </c>
      <c r="L35" s="92">
        <v>1</v>
      </c>
      <c r="M35" s="93">
        <v>5</v>
      </c>
      <c r="N35" s="92">
        <v>0</v>
      </c>
      <c r="O35" s="93">
        <v>42</v>
      </c>
      <c r="P35" s="92">
        <v>1</v>
      </c>
      <c r="Q35" s="93">
        <v>2</v>
      </c>
      <c r="R35" s="92">
        <v>2</v>
      </c>
      <c r="S35" s="93">
        <v>28</v>
      </c>
      <c r="T35" s="92">
        <v>1</v>
      </c>
      <c r="U35" s="93">
        <v>3</v>
      </c>
      <c r="V35" s="92">
        <v>2</v>
      </c>
      <c r="W35" s="93">
        <v>30</v>
      </c>
      <c r="X35" s="92">
        <v>0</v>
      </c>
      <c r="Y35" s="93">
        <v>42</v>
      </c>
      <c r="Z35" s="92">
        <v>2</v>
      </c>
      <c r="AA35" s="93">
        <v>30</v>
      </c>
      <c r="AB35" s="92">
        <v>1</v>
      </c>
      <c r="AC35" s="93">
        <v>20</v>
      </c>
      <c r="AD35" s="33">
        <f>SUM(D35,F35,H35,J35,L35,N35,P35,R35,T35,V35,X35,Z35,AB35,QUOTIENT(SUM(E35,G35,I35,K35,M35,O35,Q35,S35,U35,W35,Y35,AA35,AC35),60))</f>
        <v>18</v>
      </c>
      <c r="AE35" s="35">
        <f>IF(SUM(E35,G35,I35,K35,M35,O35,Q35,S35,U35,W35,Y35,AA35,AC35)&gt;59,MOD(SUM(E35,G35,I35,K35,M35,O35,Q35,S35,U35,W35,Y35,AA35,AC35),60),SUM(E35,G35,I35,K35,M35,O35,Q35,S35,U35,W35,Y35,AA35,AC35))</f>
        <v>34</v>
      </c>
      <c r="AF35" s="33"/>
    </row>
    <row r="37" spans="2:32" ht="15.75" customHeight="1" thickBot="1" x14ac:dyDescent="0.3">
      <c r="B37" s="112" t="s">
        <v>0</v>
      </c>
      <c r="C37" s="113"/>
      <c r="D37" s="114" t="s">
        <v>1</v>
      </c>
      <c r="E37" s="113"/>
      <c r="F37" s="114" t="s">
        <v>2</v>
      </c>
      <c r="G37" s="113"/>
      <c r="H37" s="114" t="s">
        <v>3</v>
      </c>
      <c r="I37" s="113"/>
      <c r="J37" s="114" t="s">
        <v>4</v>
      </c>
      <c r="K37" s="113"/>
      <c r="L37" s="114" t="s">
        <v>5</v>
      </c>
      <c r="M37" s="113"/>
      <c r="N37" s="114" t="s">
        <v>6</v>
      </c>
      <c r="O37" s="113"/>
      <c r="P37" s="114" t="s">
        <v>7</v>
      </c>
      <c r="Q37" s="113"/>
      <c r="R37" s="114" t="s">
        <v>8</v>
      </c>
      <c r="S37" s="113"/>
      <c r="T37" s="114" t="s">
        <v>9</v>
      </c>
      <c r="U37" s="113"/>
      <c r="V37" s="114" t="s">
        <v>10</v>
      </c>
      <c r="W37" s="113"/>
      <c r="X37" s="114" t="s">
        <v>11</v>
      </c>
      <c r="Y37" s="113"/>
      <c r="Z37" s="114" t="s">
        <v>12</v>
      </c>
      <c r="AA37" s="113"/>
      <c r="AB37" s="114" t="s">
        <v>13</v>
      </c>
      <c r="AC37" s="112"/>
      <c r="AD37" s="45" t="s">
        <v>14</v>
      </c>
      <c r="AE37" s="42" t="s">
        <v>15</v>
      </c>
      <c r="AF37" s="34" t="s">
        <v>16</v>
      </c>
    </row>
    <row r="38" spans="2:32" ht="15.75" customHeight="1" thickBot="1" x14ac:dyDescent="0.3">
      <c r="B38" s="109" t="str">
        <f>'Statistiche Gironi'!C8</f>
        <v>C</v>
      </c>
      <c r="C38" s="3" t="str">
        <f>IF('Statistiche Gironi'!D8 = "","",'Statistiche Gironi'!D8 )</f>
        <v>Stefano</v>
      </c>
      <c r="D38" s="23"/>
      <c r="E38" s="107">
        <f>IF(D38+D39&gt;D40+D41,1,0)</f>
        <v>0</v>
      </c>
      <c r="F38" s="23">
        <v>1</v>
      </c>
      <c r="G38" s="107">
        <f>IF(F38+F39&gt;F40+F41,1,0)</f>
        <v>1</v>
      </c>
      <c r="H38" s="23"/>
      <c r="I38" s="107">
        <f>IF(H38+H39&gt;H40+H41,1,0)</f>
        <v>0</v>
      </c>
      <c r="J38" s="23"/>
      <c r="K38" s="107">
        <f>IF(J38+J39&gt;J40+J41,1,0)</f>
        <v>0</v>
      </c>
      <c r="L38" s="23">
        <v>1</v>
      </c>
      <c r="M38" s="107">
        <f>IF(L38+L39&gt;L40+L41,1,0)</f>
        <v>1</v>
      </c>
      <c r="N38" s="23">
        <v>1</v>
      </c>
      <c r="O38" s="107">
        <f>IF(N38+N39&gt;N40+N41,1,0)</f>
        <v>1</v>
      </c>
      <c r="P38" s="23"/>
      <c r="Q38" s="107">
        <f>IF(P38+P39&gt;P40+P41,1,0)</f>
        <v>0</v>
      </c>
      <c r="R38" s="23"/>
      <c r="S38" s="107">
        <f>IF(R38+R39&gt;R40+R41,1,0)</f>
        <v>0</v>
      </c>
      <c r="T38" s="23"/>
      <c r="U38" s="107">
        <f>IF(T38+T39&gt;T40+T41,1,0)</f>
        <v>0</v>
      </c>
      <c r="V38" s="23"/>
      <c r="W38" s="107">
        <f>IF(V38+V39&gt;V40+V41,1,0)</f>
        <v>0</v>
      </c>
      <c r="X38" s="23"/>
      <c r="Y38" s="107">
        <f>IF(X38+X39&gt;X40+X41,1,0)</f>
        <v>0</v>
      </c>
      <c r="Z38" s="23">
        <v>1</v>
      </c>
      <c r="AA38" s="107">
        <f>IF(Z38+Z39&gt;Z40+Z41,1,0)</f>
        <v>1</v>
      </c>
      <c r="AB38" s="23"/>
      <c r="AC38" s="107">
        <f>IF(AB38+AB39&gt;AB40+AB41,1,0)</f>
        <v>0</v>
      </c>
      <c r="AD38" s="104">
        <f>IF(AF38="NO",0,IF(AE38&gt;AE40,2,IF(AND(AD42=32,AE42=30,AE38=0,AE40=0),0,IF(AE40=AE38,1,0)))+IF(OR(AE38&gt;7+AE40,AE38=AE40-1),1,0))</f>
        <v>2</v>
      </c>
      <c r="AE38" s="105">
        <f>SUM(E38,G38,I38,K38,M38,O38,Q38,S38,U38,W38,Y38,AA38,AC38)</f>
        <v>4</v>
      </c>
      <c r="AF38" s="117" t="str">
        <f>IF(SUM(AE42,AD42*60)&gt;0,"SI","NO")</f>
        <v>SI</v>
      </c>
    </row>
    <row r="39" spans="2:32" ht="15.75" customHeight="1" thickBot="1" x14ac:dyDescent="0.3">
      <c r="B39" s="115"/>
      <c r="C39" s="11" t="str">
        <f>IF('Statistiche Gironi'!D9= "","",'Statistiche Gironi'!D9)</f>
        <v>JoKeRace7</v>
      </c>
      <c r="D39" s="24"/>
      <c r="E39" s="108"/>
      <c r="F39" s="24"/>
      <c r="G39" s="108"/>
      <c r="H39" s="24"/>
      <c r="I39" s="108"/>
      <c r="J39" s="24"/>
      <c r="K39" s="108"/>
      <c r="L39" s="24"/>
      <c r="M39" s="108"/>
      <c r="N39" s="24"/>
      <c r="O39" s="108"/>
      <c r="P39" s="24"/>
      <c r="Q39" s="108"/>
      <c r="R39" s="24"/>
      <c r="S39" s="108"/>
      <c r="T39" s="24"/>
      <c r="U39" s="108"/>
      <c r="V39" s="24"/>
      <c r="W39" s="108"/>
      <c r="X39" s="24"/>
      <c r="Y39" s="108"/>
      <c r="Z39" s="24"/>
      <c r="AA39" s="108"/>
      <c r="AB39" s="24"/>
      <c r="AC39" s="108"/>
      <c r="AD39" s="104"/>
      <c r="AE39" s="106"/>
      <c r="AF39" s="118"/>
    </row>
    <row r="40" spans="2:32" ht="15.75" customHeight="1" thickBot="1" x14ac:dyDescent="0.3">
      <c r="B40" s="109" t="str">
        <f>'Statistiche Gironi'!C6</f>
        <v>B</v>
      </c>
      <c r="C40" s="9" t="str">
        <f>IF('Statistiche Gironi'!D6 = "","",'Statistiche Gironi'!D6)</f>
        <v>Drakan</v>
      </c>
      <c r="D40" s="23"/>
      <c r="E40" s="107">
        <f>IF(D38+D39&lt;D40+D41,1,0)</f>
        <v>0</v>
      </c>
      <c r="F40" s="23"/>
      <c r="G40" s="107">
        <f>IF(F38+F39&lt;F40+F41,1,0)</f>
        <v>0</v>
      </c>
      <c r="H40" s="23"/>
      <c r="I40" s="107">
        <f>IF(H38+H39&lt;H40+H41,1,0)</f>
        <v>0</v>
      </c>
      <c r="J40" s="23"/>
      <c r="K40" s="107">
        <f>IF(J38+J39&lt;J40+J41,1,0)</f>
        <v>1</v>
      </c>
      <c r="L40" s="23"/>
      <c r="M40" s="107">
        <f>IF(L38+L39&lt;L40+L41,1,0)</f>
        <v>0</v>
      </c>
      <c r="N40" s="23"/>
      <c r="O40" s="107">
        <f>IF(N38+N39&lt;N40+N41,1,0)</f>
        <v>0</v>
      </c>
      <c r="P40" s="23">
        <v>1</v>
      </c>
      <c r="Q40" s="107">
        <f>IF(P38+P39&lt;P40+P41,1,0)</f>
        <v>1</v>
      </c>
      <c r="R40" s="23"/>
      <c r="S40" s="107">
        <f>IF(R38+R39&lt;R40+R41,1,0)</f>
        <v>0</v>
      </c>
      <c r="T40" s="23"/>
      <c r="U40" s="107">
        <f>IF(T38+T39&lt;T40+T41,1,0)</f>
        <v>0</v>
      </c>
      <c r="V40" s="23"/>
      <c r="W40" s="107">
        <f>IF(V38+V39&lt;V40+V41,1,0)</f>
        <v>0</v>
      </c>
      <c r="X40" s="23">
        <v>1</v>
      </c>
      <c r="Y40" s="107">
        <f>IF(X38+X39&lt;X40+X41,1,0)</f>
        <v>1</v>
      </c>
      <c r="Z40" s="23"/>
      <c r="AA40" s="107">
        <f>IF(Z38+Z39&lt;Z40+Z41,1,0)</f>
        <v>0</v>
      </c>
      <c r="AB40" s="23"/>
      <c r="AC40" s="107">
        <f>IF(AB38+AB39&lt;AB40+AB41,1,0)</f>
        <v>0</v>
      </c>
      <c r="AD40" s="104">
        <f>IF(AF38="NO",0,IF(AE40&gt;AE38,2,IF(AND(AD42=32,AE42=30,AE38=0,AE40=0),0,IF(AE40=AE38,1,0)))+IF(OR(AE40&gt;7+AE38,AE40=AE38-1),1,0))</f>
        <v>1</v>
      </c>
      <c r="AE40" s="105">
        <f>SUM(E40,G40,I40,K40,M40,O40,Q40,S40,U40,W40,Y40,AA40,AC40)</f>
        <v>3</v>
      </c>
      <c r="AF40" s="118"/>
    </row>
    <row r="41" spans="2:32" ht="15.75" customHeight="1" thickBot="1" x14ac:dyDescent="0.3">
      <c r="B41" s="110"/>
      <c r="C41" s="10" t="str">
        <f>IF('Statistiche Gironi'!D7 = "","",'Statistiche Gironi'!D7 )</f>
        <v>WheelSmith18</v>
      </c>
      <c r="D41" s="25"/>
      <c r="E41" s="111"/>
      <c r="F41" s="25"/>
      <c r="G41" s="111"/>
      <c r="H41" s="25"/>
      <c r="I41" s="111"/>
      <c r="J41" s="25">
        <v>1</v>
      </c>
      <c r="K41" s="111"/>
      <c r="L41" s="25"/>
      <c r="M41" s="111"/>
      <c r="N41" s="25"/>
      <c r="O41" s="111"/>
      <c r="P41" s="25"/>
      <c r="Q41" s="111"/>
      <c r="R41" s="25"/>
      <c r="S41" s="111"/>
      <c r="T41" s="25"/>
      <c r="U41" s="111"/>
      <c r="V41" s="25"/>
      <c r="W41" s="111"/>
      <c r="X41" s="25"/>
      <c r="Y41" s="111"/>
      <c r="Z41" s="25"/>
      <c r="AA41" s="111"/>
      <c r="AB41" s="25"/>
      <c r="AC41" s="111"/>
      <c r="AD41" s="104"/>
      <c r="AE41" s="106"/>
      <c r="AF41" s="114"/>
    </row>
    <row r="42" spans="2:32" ht="15.75" customHeight="1" x14ac:dyDescent="0.25">
      <c r="B42" s="105" t="s">
        <v>17</v>
      </c>
      <c r="C42" s="116"/>
      <c r="D42" s="33">
        <v>2</v>
      </c>
      <c r="E42" s="35">
        <v>30</v>
      </c>
      <c r="F42" s="33">
        <v>0</v>
      </c>
      <c r="G42" s="35">
        <v>44</v>
      </c>
      <c r="H42" s="33">
        <v>2</v>
      </c>
      <c r="I42" s="35">
        <v>30</v>
      </c>
      <c r="J42" s="33">
        <v>1</v>
      </c>
      <c r="K42" s="35">
        <v>54</v>
      </c>
      <c r="L42" s="33">
        <v>1</v>
      </c>
      <c r="M42" s="35">
        <v>30</v>
      </c>
      <c r="N42" s="33">
        <v>0</v>
      </c>
      <c r="O42" s="35">
        <v>50</v>
      </c>
      <c r="P42" s="33">
        <v>0</v>
      </c>
      <c r="Q42" s="35">
        <v>33</v>
      </c>
      <c r="R42" s="33">
        <v>2</v>
      </c>
      <c r="S42" s="35">
        <v>30</v>
      </c>
      <c r="T42" s="33">
        <v>2</v>
      </c>
      <c r="U42" s="35">
        <v>30</v>
      </c>
      <c r="V42" s="33">
        <v>2</v>
      </c>
      <c r="W42" s="35">
        <v>30</v>
      </c>
      <c r="X42" s="33">
        <v>0</v>
      </c>
      <c r="Y42" s="35">
        <v>55</v>
      </c>
      <c r="Z42" s="33">
        <v>2</v>
      </c>
      <c r="AA42" s="35">
        <v>25</v>
      </c>
      <c r="AB42" s="33">
        <v>2</v>
      </c>
      <c r="AC42" s="35">
        <v>30</v>
      </c>
      <c r="AD42" s="33">
        <f>SUM(D42,F42,H42,J42,L42,N42,P42,R42,T42,V42,X42,Z42,AB42,QUOTIENT(SUM(E42,G42,I42,K42,M42,O42,Q42,S42,U42,W42,Y42,AA42,AC42),60))</f>
        <v>23</v>
      </c>
      <c r="AE42" s="35">
        <f>IF(SUM(E42,G42,I42,K42,M42,O42,Q42,S42,U42,W42,Y42,AA42,AC42)&gt;59,MOD(SUM(E42,G42,I42,K42,M42,O42,Q42,S42,U42,W42,Y42,AA42,AC42),60),SUM(E42,G42,I42,K42,M42,O42,Q42,S42,U42,W42,Y42,AA42,AC42))</f>
        <v>51</v>
      </c>
      <c r="AF42" s="33"/>
    </row>
  </sheetData>
  <mergeCells count="288">
    <mergeCell ref="Y3:Y4"/>
    <mergeCell ref="AA3:AA4"/>
    <mergeCell ref="Y5:Y6"/>
    <mergeCell ref="E3:E4"/>
    <mergeCell ref="G3:G4"/>
    <mergeCell ref="I3:I4"/>
    <mergeCell ref="K3:K4"/>
    <mergeCell ref="M3:M4"/>
    <mergeCell ref="O3:O4"/>
    <mergeCell ref="Q3:Q4"/>
    <mergeCell ref="S3:S4"/>
    <mergeCell ref="U3:U4"/>
    <mergeCell ref="E5:E6"/>
    <mergeCell ref="G5:G6"/>
    <mergeCell ref="S5:S6"/>
    <mergeCell ref="U5:U6"/>
    <mergeCell ref="W5:W6"/>
    <mergeCell ref="M5:M6"/>
    <mergeCell ref="O5:O6"/>
    <mergeCell ref="Q5:Q6"/>
    <mergeCell ref="I5:I6"/>
    <mergeCell ref="K5:K6"/>
    <mergeCell ref="AF38:AF41"/>
    <mergeCell ref="AF31:AF34"/>
    <mergeCell ref="AF24:AF27"/>
    <mergeCell ref="AF3:AF6"/>
    <mergeCell ref="AF10:AF13"/>
    <mergeCell ref="AF17:AF20"/>
    <mergeCell ref="B14:C14"/>
    <mergeCell ref="B21:C21"/>
    <mergeCell ref="B28:C28"/>
    <mergeCell ref="B7:C7"/>
    <mergeCell ref="Y40:Y41"/>
    <mergeCell ref="AA40:AA41"/>
    <mergeCell ref="AC40:AC41"/>
    <mergeCell ref="AD38:AD39"/>
    <mergeCell ref="AE38:AE39"/>
    <mergeCell ref="B40:B41"/>
    <mergeCell ref="E40:E41"/>
    <mergeCell ref="G40:G41"/>
    <mergeCell ref="I40:I41"/>
    <mergeCell ref="K40:K41"/>
    <mergeCell ref="M40:M41"/>
    <mergeCell ref="O40:O41"/>
    <mergeCell ref="Q40:Q41"/>
    <mergeCell ref="S38:S39"/>
    <mergeCell ref="B42:C42"/>
    <mergeCell ref="B35:C35"/>
    <mergeCell ref="AE10:AE11"/>
    <mergeCell ref="AD12:AD13"/>
    <mergeCell ref="AE12:AE13"/>
    <mergeCell ref="AD40:AD41"/>
    <mergeCell ref="AE40:AE41"/>
    <mergeCell ref="AB37:AC37"/>
    <mergeCell ref="B38:B39"/>
    <mergeCell ref="E38:E39"/>
    <mergeCell ref="G38:G39"/>
    <mergeCell ref="I38:I39"/>
    <mergeCell ref="K38:K39"/>
    <mergeCell ref="M38:M39"/>
    <mergeCell ref="O38:O39"/>
    <mergeCell ref="Q38:Q39"/>
    <mergeCell ref="N37:O37"/>
    <mergeCell ref="P37:Q37"/>
    <mergeCell ref="R37:S37"/>
    <mergeCell ref="T37:U37"/>
    <mergeCell ref="V37:W37"/>
    <mergeCell ref="S40:S41"/>
    <mergeCell ref="U40:U41"/>
    <mergeCell ref="W40:W41"/>
    <mergeCell ref="U33:U34"/>
    <mergeCell ref="W33:W34"/>
    <mergeCell ref="Y33:Y34"/>
    <mergeCell ref="U38:U39"/>
    <mergeCell ref="W38:W39"/>
    <mergeCell ref="Y38:Y39"/>
    <mergeCell ref="AA38:AA39"/>
    <mergeCell ref="AC38:AC39"/>
    <mergeCell ref="Z37:AA37"/>
    <mergeCell ref="X37:Y37"/>
    <mergeCell ref="AA33:AA34"/>
    <mergeCell ref="AC33:AC34"/>
    <mergeCell ref="B37:C37"/>
    <mergeCell ref="D37:E37"/>
    <mergeCell ref="F37:G37"/>
    <mergeCell ref="H37:I37"/>
    <mergeCell ref="J37:K37"/>
    <mergeCell ref="L37:M37"/>
    <mergeCell ref="O33:O34"/>
    <mergeCell ref="Q33:Q34"/>
    <mergeCell ref="S33:S34"/>
    <mergeCell ref="AA31:AA32"/>
    <mergeCell ref="AC31:AC32"/>
    <mergeCell ref="AD31:AD32"/>
    <mergeCell ref="AE31:AE32"/>
    <mergeCell ref="B33:B34"/>
    <mergeCell ref="E33:E34"/>
    <mergeCell ref="G33:G34"/>
    <mergeCell ref="I33:I34"/>
    <mergeCell ref="K33:K34"/>
    <mergeCell ref="M33:M34"/>
    <mergeCell ref="O31:O32"/>
    <mergeCell ref="Q31:Q32"/>
    <mergeCell ref="S31:S32"/>
    <mergeCell ref="U31:U32"/>
    <mergeCell ref="W31:W32"/>
    <mergeCell ref="Y31:Y32"/>
    <mergeCell ref="B31:B32"/>
    <mergeCell ref="E31:E32"/>
    <mergeCell ref="G31:G32"/>
    <mergeCell ref="I31:I32"/>
    <mergeCell ref="K31:K32"/>
    <mergeCell ref="M31:M32"/>
    <mergeCell ref="AD33:AD34"/>
    <mergeCell ref="AE33:AE34"/>
    <mergeCell ref="R30:S30"/>
    <mergeCell ref="T30:U30"/>
    <mergeCell ref="V30:W30"/>
    <mergeCell ref="X30:Y30"/>
    <mergeCell ref="Z30:AA30"/>
    <mergeCell ref="AB30:AC30"/>
    <mergeCell ref="AD26:AD27"/>
    <mergeCell ref="AE26:AE27"/>
    <mergeCell ref="B30:C30"/>
    <mergeCell ref="D30:E30"/>
    <mergeCell ref="F30:G30"/>
    <mergeCell ref="H30:I30"/>
    <mergeCell ref="J30:K30"/>
    <mergeCell ref="L30:M30"/>
    <mergeCell ref="N30:O30"/>
    <mergeCell ref="P30:Q30"/>
    <mergeCell ref="S26:S27"/>
    <mergeCell ref="U26:U27"/>
    <mergeCell ref="W26:W27"/>
    <mergeCell ref="Y26:Y27"/>
    <mergeCell ref="AA26:AA27"/>
    <mergeCell ref="AC26:AC27"/>
    <mergeCell ref="AD24:AD25"/>
    <mergeCell ref="AE24:AE25"/>
    <mergeCell ref="B26:B27"/>
    <mergeCell ref="E26:E27"/>
    <mergeCell ref="G26:G27"/>
    <mergeCell ref="I26:I27"/>
    <mergeCell ref="K26:K27"/>
    <mergeCell ref="M26:M27"/>
    <mergeCell ref="O26:O27"/>
    <mergeCell ref="Q26:Q27"/>
    <mergeCell ref="S24:S25"/>
    <mergeCell ref="U24:U25"/>
    <mergeCell ref="W24:W25"/>
    <mergeCell ref="Y24:Y25"/>
    <mergeCell ref="AA24:AA25"/>
    <mergeCell ref="AC24:AC25"/>
    <mergeCell ref="B24:B25"/>
    <mergeCell ref="E24:E25"/>
    <mergeCell ref="G24:G25"/>
    <mergeCell ref="I24:I25"/>
    <mergeCell ref="K24:K25"/>
    <mergeCell ref="M24:M25"/>
    <mergeCell ref="O24:O25"/>
    <mergeCell ref="Q24:Q25"/>
    <mergeCell ref="N23:O23"/>
    <mergeCell ref="P23:Q23"/>
    <mergeCell ref="AE19:AE20"/>
    <mergeCell ref="B23:C23"/>
    <mergeCell ref="D23:E23"/>
    <mergeCell ref="F23:G23"/>
    <mergeCell ref="H23:I23"/>
    <mergeCell ref="J23:K23"/>
    <mergeCell ref="L23:M23"/>
    <mergeCell ref="Z23:AA23"/>
    <mergeCell ref="AB23:AC23"/>
    <mergeCell ref="R23:S23"/>
    <mergeCell ref="T23:U23"/>
    <mergeCell ref="V23:W23"/>
    <mergeCell ref="X23:Y23"/>
    <mergeCell ref="U17:U18"/>
    <mergeCell ref="W17:W18"/>
    <mergeCell ref="M17:M18"/>
    <mergeCell ref="Y17:Y18"/>
    <mergeCell ref="AA17:AA18"/>
    <mergeCell ref="AC17:AC18"/>
    <mergeCell ref="AD17:AD18"/>
    <mergeCell ref="AE17:AE18"/>
    <mergeCell ref="B19:B20"/>
    <mergeCell ref="E19:E20"/>
    <mergeCell ref="G19:G20"/>
    <mergeCell ref="I19:I20"/>
    <mergeCell ref="K19:K20"/>
    <mergeCell ref="S19:S20"/>
    <mergeCell ref="U19:U20"/>
    <mergeCell ref="W19:W20"/>
    <mergeCell ref="Y19:Y20"/>
    <mergeCell ref="M19:M20"/>
    <mergeCell ref="O19:O20"/>
    <mergeCell ref="Q19:Q20"/>
    <mergeCell ref="O17:O18"/>
    <mergeCell ref="AA19:AA20"/>
    <mergeCell ref="AC19:AC20"/>
    <mergeCell ref="AD19:AD20"/>
    <mergeCell ref="V9:W9"/>
    <mergeCell ref="X9:Y9"/>
    <mergeCell ref="Z9:AA9"/>
    <mergeCell ref="T16:U16"/>
    <mergeCell ref="V16:W16"/>
    <mergeCell ref="X16:Y16"/>
    <mergeCell ref="Z16:AA16"/>
    <mergeCell ref="AB16:AC16"/>
    <mergeCell ref="B17:B18"/>
    <mergeCell ref="E17:E18"/>
    <mergeCell ref="G17:G18"/>
    <mergeCell ref="I17:I18"/>
    <mergeCell ref="K17:K18"/>
    <mergeCell ref="B16:C16"/>
    <mergeCell ref="D16:E16"/>
    <mergeCell ref="F16:G16"/>
    <mergeCell ref="H16:I16"/>
    <mergeCell ref="J16:K16"/>
    <mergeCell ref="L16:M16"/>
    <mergeCell ref="N16:O16"/>
    <mergeCell ref="P16:Q16"/>
    <mergeCell ref="R16:S16"/>
    <mergeCell ref="Q17:Q18"/>
    <mergeCell ref="S17:S18"/>
    <mergeCell ref="U12:U13"/>
    <mergeCell ref="W12:W13"/>
    <mergeCell ref="Y12:Y13"/>
    <mergeCell ref="AA12:AA13"/>
    <mergeCell ref="AC12:AC13"/>
    <mergeCell ref="AC10:AC11"/>
    <mergeCell ref="AD10:AD11"/>
    <mergeCell ref="B12:B13"/>
    <mergeCell ref="E12:E13"/>
    <mergeCell ref="G12:G13"/>
    <mergeCell ref="I12:I13"/>
    <mergeCell ref="K12:K13"/>
    <mergeCell ref="M12:M13"/>
    <mergeCell ref="O12:O13"/>
    <mergeCell ref="Q12:Q13"/>
    <mergeCell ref="S12:S13"/>
    <mergeCell ref="AB9:AC9"/>
    <mergeCell ref="B10:B11"/>
    <mergeCell ref="E10:E11"/>
    <mergeCell ref="G10:G11"/>
    <mergeCell ref="I10:I11"/>
    <mergeCell ref="K10:K11"/>
    <mergeCell ref="B9:C9"/>
    <mergeCell ref="D9:E9"/>
    <mergeCell ref="F9:G9"/>
    <mergeCell ref="H9:I9"/>
    <mergeCell ref="J9:K9"/>
    <mergeCell ref="L9:M9"/>
    <mergeCell ref="M10:M11"/>
    <mergeCell ref="Q10:Q11"/>
    <mergeCell ref="S10:S11"/>
    <mergeCell ref="U10:U11"/>
    <mergeCell ref="O10:O11"/>
    <mergeCell ref="W10:W11"/>
    <mergeCell ref="Y10:Y11"/>
    <mergeCell ref="AA10:AA11"/>
    <mergeCell ref="N9:O9"/>
    <mergeCell ref="P9:Q9"/>
    <mergeCell ref="R9:S9"/>
    <mergeCell ref="T9:U9"/>
    <mergeCell ref="AD3:AD4"/>
    <mergeCell ref="AD5:AD6"/>
    <mergeCell ref="AE3:AE4"/>
    <mergeCell ref="AE5:AE6"/>
    <mergeCell ref="AA5:AA6"/>
    <mergeCell ref="W3:W4"/>
    <mergeCell ref="B5:B6"/>
    <mergeCell ref="AC5:AC6"/>
    <mergeCell ref="B2:C2"/>
    <mergeCell ref="P2:Q2"/>
    <mergeCell ref="R2:S2"/>
    <mergeCell ref="T2:U2"/>
    <mergeCell ref="B3:B4"/>
    <mergeCell ref="Z2:AA2"/>
    <mergeCell ref="AB2:AC2"/>
    <mergeCell ref="D2:E2"/>
    <mergeCell ref="F2:G2"/>
    <mergeCell ref="H2:I2"/>
    <mergeCell ref="J2:K2"/>
    <mergeCell ref="L2:M2"/>
    <mergeCell ref="N2:O2"/>
    <mergeCell ref="V2:W2"/>
    <mergeCell ref="X2:Y2"/>
    <mergeCell ref="AC3:AC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workbookViewId="0"/>
  </sheetViews>
  <sheetFormatPr defaultColWidth="1.42578125" defaultRowHeight="15.75" customHeight="1" x14ac:dyDescent="0.25"/>
  <cols>
    <col min="1" max="1" width="1.42578125" style="8"/>
    <col min="2" max="2" width="2.28515625" style="2" bestFit="1" customWidth="1"/>
    <col min="3" max="3" width="14.140625" style="55" customWidth="1"/>
    <col min="4" max="4" width="4.28515625" style="1" customWidth="1"/>
    <col min="5" max="5" width="4.28515625" style="8" customWidth="1"/>
    <col min="6" max="9" width="4.28515625" style="1" customWidth="1"/>
    <col min="10" max="10" width="4.28515625" style="8" customWidth="1"/>
    <col min="11" max="14" width="4.28515625" style="1" customWidth="1"/>
    <col min="15" max="15" width="4.28515625" style="8" customWidth="1"/>
    <col min="16" max="29" width="4.28515625" style="1" customWidth="1"/>
    <col min="30" max="30" width="3.7109375" style="1" bestFit="1" customWidth="1"/>
    <col min="31" max="31" width="4.42578125" style="1" bestFit="1" customWidth="1"/>
    <col min="32" max="32" width="6.7109375" style="32" bestFit="1" customWidth="1"/>
    <col min="33" max="16384" width="1.42578125" style="1"/>
  </cols>
  <sheetData>
    <row r="1" spans="1:32" ht="15.75" customHeight="1" x14ac:dyDescent="0.25">
      <c r="A1" s="8">
        <f>IF(B1&gt;B3,2,IF(AND(B1=B3,A5&lt;&gt;32,B5&lt;&gt;30,B1&lt;&gt;0,B3&lt;&gt;0),1,0))</f>
        <v>0</v>
      </c>
      <c r="B1" s="38"/>
      <c r="C1" s="49"/>
      <c r="D1" s="38"/>
      <c r="E1" s="38"/>
      <c r="F1" s="38"/>
      <c r="G1" s="38"/>
      <c r="H1" s="38"/>
      <c r="I1" s="38"/>
      <c r="J1" s="38"/>
      <c r="K1" s="38"/>
      <c r="L1" s="38"/>
      <c r="M1" s="38"/>
      <c r="N1" s="38"/>
      <c r="O1" s="38"/>
      <c r="P1" s="38"/>
      <c r="Q1" s="38"/>
      <c r="R1" s="38"/>
      <c r="S1" s="38"/>
      <c r="T1" s="38"/>
      <c r="U1" s="38"/>
      <c r="V1" s="38"/>
      <c r="W1" s="38"/>
      <c r="X1" s="38"/>
      <c r="Y1" s="38"/>
      <c r="Z1" s="38"/>
      <c r="AA1" s="38"/>
      <c r="AB1" s="38"/>
      <c r="AC1" s="38"/>
      <c r="AD1" s="42"/>
      <c r="AE1" s="42"/>
      <c r="AF1" s="38"/>
    </row>
    <row r="2" spans="1:32" ht="15.75" customHeight="1" thickBot="1" x14ac:dyDescent="0.3">
      <c r="B2" s="112" t="s">
        <v>0</v>
      </c>
      <c r="C2" s="113"/>
      <c r="D2" s="114" t="s">
        <v>1</v>
      </c>
      <c r="E2" s="113"/>
      <c r="F2" s="114" t="s">
        <v>2</v>
      </c>
      <c r="G2" s="113"/>
      <c r="H2" s="114" t="s">
        <v>3</v>
      </c>
      <c r="I2" s="113"/>
      <c r="J2" s="114" t="s">
        <v>4</v>
      </c>
      <c r="K2" s="113"/>
      <c r="L2" s="114" t="s">
        <v>5</v>
      </c>
      <c r="M2" s="113"/>
      <c r="N2" s="114" t="s">
        <v>6</v>
      </c>
      <c r="O2" s="113"/>
      <c r="P2" s="114" t="s">
        <v>7</v>
      </c>
      <c r="Q2" s="113"/>
      <c r="R2" s="114" t="s">
        <v>8</v>
      </c>
      <c r="S2" s="113"/>
      <c r="T2" s="114" t="s">
        <v>9</v>
      </c>
      <c r="U2" s="113"/>
      <c r="V2" s="114" t="s">
        <v>10</v>
      </c>
      <c r="W2" s="113"/>
      <c r="X2" s="114" t="s">
        <v>11</v>
      </c>
      <c r="Y2" s="113"/>
      <c r="Z2" s="114" t="s">
        <v>12</v>
      </c>
      <c r="AA2" s="113"/>
      <c r="AB2" s="114" t="s">
        <v>13</v>
      </c>
      <c r="AC2" s="112"/>
      <c r="AD2" s="45" t="s">
        <v>14</v>
      </c>
      <c r="AE2" s="42" t="s">
        <v>15</v>
      </c>
      <c r="AF2" s="34" t="s">
        <v>16</v>
      </c>
    </row>
    <row r="3" spans="1:32" ht="15.75" customHeight="1" thickBot="1" x14ac:dyDescent="0.3">
      <c r="A3" s="8">
        <f>IF(B3&gt;B1,2,IF(AND(B3=B1,A5&lt;&gt;32,B5&lt;&gt;30,B1&lt;&gt;0,B3&lt;&gt;0),1,0))</f>
        <v>2</v>
      </c>
      <c r="B3" s="109" t="str">
        <f>'Statistiche Gironi'!C14</f>
        <v>D</v>
      </c>
      <c r="C3" s="48" t="str">
        <f>IF('Statistiche Gironi'!D14 = "","",'Statistiche Gironi'!D14 )</f>
        <v>NicoMilan93</v>
      </c>
      <c r="D3" s="23">
        <v>1</v>
      </c>
      <c r="E3" s="107">
        <f>IF(D3+D4&gt;D5+D6,1,0)</f>
        <v>0</v>
      </c>
      <c r="F3" s="23"/>
      <c r="G3" s="107">
        <f>IF(F3+F4&gt;F5+F6,1,0)</f>
        <v>0</v>
      </c>
      <c r="H3" s="23"/>
      <c r="I3" s="107">
        <f>IF(H3+H4&gt;H5+H6,1,0)</f>
        <v>0</v>
      </c>
      <c r="J3" s="23">
        <v>1</v>
      </c>
      <c r="K3" s="107">
        <f>IF(J3+J4&gt;J5+J6,1,0)</f>
        <v>1</v>
      </c>
      <c r="L3" s="23"/>
      <c r="M3" s="107">
        <f>IF(L3+L4&gt;L5+L6,1,0)</f>
        <v>0</v>
      </c>
      <c r="N3" s="23"/>
      <c r="O3" s="107">
        <f>IF(N3+N4&gt;N5+N6,1,0)</f>
        <v>0</v>
      </c>
      <c r="P3" s="23">
        <v>1</v>
      </c>
      <c r="Q3" s="107">
        <f>IF(P3+P4&gt;P5+P6,1,0)</f>
        <v>1</v>
      </c>
      <c r="R3" s="23">
        <v>1</v>
      </c>
      <c r="S3" s="107">
        <f>IF(R3+R4&gt;R5+R6,1,0)</f>
        <v>0</v>
      </c>
      <c r="T3" s="23"/>
      <c r="U3" s="107">
        <f>IF(T3+T4&gt;T5+T6,1,0)</f>
        <v>0</v>
      </c>
      <c r="V3" s="23">
        <v>1</v>
      </c>
      <c r="W3" s="107">
        <f>IF(V3+V4&gt;V5+V6,1,0)</f>
        <v>0</v>
      </c>
      <c r="X3" s="23"/>
      <c r="Y3" s="107">
        <f>IF(X3+X4&gt;X5+X6,1,0)</f>
        <v>0</v>
      </c>
      <c r="Z3" s="23">
        <v>1</v>
      </c>
      <c r="AA3" s="107">
        <f>IF(Z3+Z4&gt;Z5+Z6,1,0)</f>
        <v>1</v>
      </c>
      <c r="AB3" s="23"/>
      <c r="AC3" s="107">
        <f>IF(AB3+AB4&gt;AB5+AB6,1,0)</f>
        <v>1</v>
      </c>
      <c r="AD3" s="104">
        <f>IF(AF3="NO",0,IF(AE3&gt;AE5,2,IF(AND(AD7=32,AE7=30,AE3=0,AE5=0),0,IF(AE5=AE3,1,0)))+IF(OR(AE3&gt;7+AE5,AE3=AE5-1),1,0))</f>
        <v>1</v>
      </c>
      <c r="AE3" s="105">
        <f>SUM(E3,G3,I3,K3,M3,O3,Q3,S3,U3,W3,Y3,AA3,AC3)</f>
        <v>4</v>
      </c>
      <c r="AF3" s="117" t="str">
        <f>IF(SUM(AE7,AD7*60)&gt;0,"SI","NO")</f>
        <v>SI</v>
      </c>
    </row>
    <row r="4" spans="1:32" ht="15.75" customHeight="1" thickBot="1" x14ac:dyDescent="0.3">
      <c r="B4" s="115"/>
      <c r="C4" s="50" t="str">
        <f>IF('Statistiche Gironi'!D15 = "","",'Statistiche Gironi'!D15 )</f>
        <v>Lo Scassatore</v>
      </c>
      <c r="D4" s="24"/>
      <c r="E4" s="108"/>
      <c r="F4" s="24"/>
      <c r="G4" s="108"/>
      <c r="H4" s="24"/>
      <c r="I4" s="108"/>
      <c r="J4" s="24">
        <v>1</v>
      </c>
      <c r="K4" s="108"/>
      <c r="L4" s="24">
        <v>1</v>
      </c>
      <c r="M4" s="108"/>
      <c r="N4" s="24">
        <v>1</v>
      </c>
      <c r="O4" s="108"/>
      <c r="P4" s="24">
        <v>1</v>
      </c>
      <c r="Q4" s="108"/>
      <c r="R4" s="24"/>
      <c r="S4" s="108"/>
      <c r="T4" s="24"/>
      <c r="U4" s="108"/>
      <c r="V4" s="24">
        <v>1</v>
      </c>
      <c r="W4" s="108"/>
      <c r="X4" s="24"/>
      <c r="Y4" s="108"/>
      <c r="Z4" s="24">
        <v>1</v>
      </c>
      <c r="AA4" s="108"/>
      <c r="AB4" s="24">
        <v>1</v>
      </c>
      <c r="AC4" s="108"/>
      <c r="AD4" s="104"/>
      <c r="AE4" s="106"/>
      <c r="AF4" s="118"/>
    </row>
    <row r="5" spans="1:32" ht="15.75" customHeight="1" thickBot="1" x14ac:dyDescent="0.3">
      <c r="B5" s="109" t="str">
        <f>'Statistiche Gironi'!C16</f>
        <v>E</v>
      </c>
      <c r="C5" s="51" t="str">
        <f>IF('Statistiche Gironi'!D16 = "","",'Statistiche Gironi'!D16 )</f>
        <v>Angels93</v>
      </c>
      <c r="D5" s="23">
        <v>1</v>
      </c>
      <c r="E5" s="107">
        <f>IF(D3+D4&lt;D5+D6,1,0)</f>
        <v>0</v>
      </c>
      <c r="F5" s="23">
        <v>1</v>
      </c>
      <c r="G5" s="107">
        <f>IF(F3+F4&lt;F5+F6,1,0)</f>
        <v>1</v>
      </c>
      <c r="H5" s="23">
        <v>1</v>
      </c>
      <c r="I5" s="107">
        <f>IF(H3+H4&lt;H5+H6,1,0)</f>
        <v>1</v>
      </c>
      <c r="J5" s="23"/>
      <c r="K5" s="107">
        <f>IF(J3+J4&lt;J5+J6,1,0)</f>
        <v>0</v>
      </c>
      <c r="L5" s="23"/>
      <c r="M5" s="107">
        <f>IF(L3+L4&lt;L5+L6,1,0)</f>
        <v>0</v>
      </c>
      <c r="N5" s="23"/>
      <c r="O5" s="107">
        <f>IF(N3+N4&lt;N5+N6,1,0)</f>
        <v>0</v>
      </c>
      <c r="P5" s="23"/>
      <c r="Q5" s="107">
        <f>IF(P3+P4&lt;P5+P6,1,0)</f>
        <v>0</v>
      </c>
      <c r="R5" s="23">
        <v>1</v>
      </c>
      <c r="S5" s="107">
        <f>IF(R3+R4&lt;R5+R6,1,0)</f>
        <v>1</v>
      </c>
      <c r="T5" s="23">
        <v>1</v>
      </c>
      <c r="U5" s="107">
        <f>IF(T3+T4&lt;T5+T6,1,0)</f>
        <v>1</v>
      </c>
      <c r="V5" s="23">
        <v>1</v>
      </c>
      <c r="W5" s="107">
        <f>IF(V3+V4&lt;V5+V6,1,0)</f>
        <v>0</v>
      </c>
      <c r="X5" s="23"/>
      <c r="Y5" s="107">
        <f>IF(X3+X4&lt;X5+X6,1,0)</f>
        <v>1</v>
      </c>
      <c r="Z5" s="23"/>
      <c r="AA5" s="107">
        <f>IF(Z3+Z4&lt;Z5+Z6,1,0)</f>
        <v>0</v>
      </c>
      <c r="AB5" s="23"/>
      <c r="AC5" s="107">
        <f>IF(AB3+AB4&lt;AB5+AB6,1,0)</f>
        <v>0</v>
      </c>
      <c r="AD5" s="104">
        <f>IF(AF3="NO",0,IF(AE5&gt;AE3,2,IF(AND(AD7=32,AE7=30,AE3=0,AE5=0),0,IF(AE5=AE3,1,0)))+IF(OR(AE5&gt;7+AE3,AE5=AE3-1),1,0))</f>
        <v>2</v>
      </c>
      <c r="AE5" s="105">
        <f>SUM(E5,G5,I5,K5,M5,O5,Q5,S5,U5,W5,Y5,AA5,AC5)</f>
        <v>5</v>
      </c>
      <c r="AF5" s="118"/>
    </row>
    <row r="6" spans="1:32" ht="15.75" customHeight="1" thickBot="1" x14ac:dyDescent="0.3">
      <c r="B6" s="110"/>
      <c r="C6" s="51" t="str">
        <f>IF('Statistiche Gironi'!D17 = "","",'Statistiche Gironi'!D17 )</f>
        <v>Kratos</v>
      </c>
      <c r="D6" s="25"/>
      <c r="E6" s="111"/>
      <c r="F6" s="25">
        <v>1</v>
      </c>
      <c r="G6" s="111"/>
      <c r="H6" s="25"/>
      <c r="I6" s="111"/>
      <c r="J6" s="25"/>
      <c r="K6" s="111"/>
      <c r="L6" s="25">
        <v>1</v>
      </c>
      <c r="M6" s="111"/>
      <c r="N6" s="25">
        <v>1</v>
      </c>
      <c r="O6" s="111"/>
      <c r="P6" s="25"/>
      <c r="Q6" s="111"/>
      <c r="R6" s="25">
        <v>1</v>
      </c>
      <c r="S6" s="111"/>
      <c r="T6" s="25">
        <v>1</v>
      </c>
      <c r="U6" s="111"/>
      <c r="V6" s="25">
        <v>1</v>
      </c>
      <c r="W6" s="111"/>
      <c r="X6" s="25">
        <v>1</v>
      </c>
      <c r="Y6" s="111"/>
      <c r="Z6" s="25"/>
      <c r="AA6" s="111"/>
      <c r="AB6" s="25"/>
      <c r="AC6" s="111"/>
      <c r="AD6" s="104"/>
      <c r="AE6" s="106"/>
      <c r="AF6" s="114"/>
    </row>
    <row r="7" spans="1:32" ht="15.75" customHeight="1" x14ac:dyDescent="0.25">
      <c r="B7" s="105" t="s">
        <v>17</v>
      </c>
      <c r="C7" s="116"/>
      <c r="D7" s="33">
        <v>2</v>
      </c>
      <c r="E7" s="35">
        <v>30</v>
      </c>
      <c r="F7" s="33">
        <v>0</v>
      </c>
      <c r="G7" s="35">
        <v>46</v>
      </c>
      <c r="H7" s="33">
        <v>1</v>
      </c>
      <c r="I7" s="35">
        <v>28</v>
      </c>
      <c r="J7" s="33">
        <v>0</v>
      </c>
      <c r="K7" s="35">
        <v>33</v>
      </c>
      <c r="L7" s="33">
        <v>2</v>
      </c>
      <c r="M7" s="35">
        <v>30</v>
      </c>
      <c r="N7" s="33">
        <v>2</v>
      </c>
      <c r="O7" s="35">
        <v>30</v>
      </c>
      <c r="P7" s="33">
        <v>0</v>
      </c>
      <c r="Q7" s="35">
        <v>37</v>
      </c>
      <c r="R7" s="33">
        <v>2</v>
      </c>
      <c r="S7" s="35">
        <v>30</v>
      </c>
      <c r="T7" s="33">
        <v>0</v>
      </c>
      <c r="U7" s="35">
        <v>37</v>
      </c>
      <c r="V7" s="33">
        <v>2</v>
      </c>
      <c r="W7" s="35">
        <v>30</v>
      </c>
      <c r="X7" s="33">
        <v>0</v>
      </c>
      <c r="Y7" s="35">
        <v>32</v>
      </c>
      <c r="Z7" s="33">
        <v>0</v>
      </c>
      <c r="AA7" s="35">
        <v>52</v>
      </c>
      <c r="AB7" s="33">
        <v>1</v>
      </c>
      <c r="AC7" s="35">
        <v>19</v>
      </c>
      <c r="AD7" s="33">
        <f>SUM(D7,F7,H7,J7,L7,N7,P7,R7,T7,V7,X7,Z7,AB7,QUOTIENT(SUM(E7,G7,I7,K7,M7,O7,Q7,S7,U7,W7,Y7,AA7,AC7),60))</f>
        <v>19</v>
      </c>
      <c r="AE7" s="35">
        <f>IF(SUM(E7,G7,I7,K7,M7,O7,Q7,S7,U7,W7,Y7,AA7,AC7)&gt;59,MOD(SUM(E7,G7,I7,K7,M7,O7,Q7,S7,U7,W7,Y7,AA7,AC7),60),SUM(E7,G7,I7,K7,M7,O7,Q7,S7,U7,W7,Y7,AA7,AC7))</f>
        <v>14</v>
      </c>
      <c r="AF7" s="33"/>
    </row>
    <row r="8" spans="1:32" s="8" customFormat="1" ht="15.75" customHeight="1" x14ac:dyDescent="0.25">
      <c r="B8" s="38"/>
      <c r="C8" s="49"/>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ht="15.75" customHeight="1" thickBot="1" x14ac:dyDescent="0.3">
      <c r="B9" s="112" t="s">
        <v>0</v>
      </c>
      <c r="C9" s="113"/>
      <c r="D9" s="114" t="s">
        <v>1</v>
      </c>
      <c r="E9" s="113"/>
      <c r="F9" s="114" t="s">
        <v>2</v>
      </c>
      <c r="G9" s="113"/>
      <c r="H9" s="114" t="s">
        <v>3</v>
      </c>
      <c r="I9" s="113"/>
      <c r="J9" s="114" t="s">
        <v>4</v>
      </c>
      <c r="K9" s="113"/>
      <c r="L9" s="114" t="s">
        <v>5</v>
      </c>
      <c r="M9" s="113"/>
      <c r="N9" s="114" t="s">
        <v>6</v>
      </c>
      <c r="O9" s="113"/>
      <c r="P9" s="114" t="s">
        <v>7</v>
      </c>
      <c r="Q9" s="113"/>
      <c r="R9" s="114" t="s">
        <v>8</v>
      </c>
      <c r="S9" s="113"/>
      <c r="T9" s="114" t="s">
        <v>9</v>
      </c>
      <c r="U9" s="113"/>
      <c r="V9" s="114" t="s">
        <v>10</v>
      </c>
      <c r="W9" s="113"/>
      <c r="X9" s="114" t="s">
        <v>11</v>
      </c>
      <c r="Y9" s="113"/>
      <c r="Z9" s="114" t="s">
        <v>12</v>
      </c>
      <c r="AA9" s="113"/>
      <c r="AB9" s="114" t="s">
        <v>13</v>
      </c>
      <c r="AC9" s="112"/>
      <c r="AD9" s="45" t="s">
        <v>14</v>
      </c>
      <c r="AE9" s="42" t="s">
        <v>15</v>
      </c>
      <c r="AF9" s="34" t="s">
        <v>16</v>
      </c>
    </row>
    <row r="10" spans="1:32" ht="15.75" customHeight="1" thickBot="1" x14ac:dyDescent="0.3">
      <c r="B10" s="109" t="str">
        <f>'Statistiche Gironi'!C14</f>
        <v>D</v>
      </c>
      <c r="C10" s="48" t="str">
        <f>IF('Statistiche Gironi'!D14 = "","",'Statistiche Gironi'!D14 )</f>
        <v>NicoMilan93</v>
      </c>
      <c r="D10" s="23"/>
      <c r="E10" s="107">
        <f>IF(D10+D11&gt;D12+D13,1,0)</f>
        <v>0</v>
      </c>
      <c r="F10" s="23"/>
      <c r="G10" s="107">
        <f>IF(F10+F11&gt;F12+F13,1,0)</f>
        <v>0</v>
      </c>
      <c r="H10" s="23"/>
      <c r="I10" s="107">
        <f>IF(H10+H11&gt;H12+H13,1,0)</f>
        <v>0</v>
      </c>
      <c r="J10" s="23"/>
      <c r="K10" s="107">
        <f>IF(J10+J11&gt;J12+J13,1,0)</f>
        <v>0</v>
      </c>
      <c r="L10" s="23">
        <v>1</v>
      </c>
      <c r="M10" s="107">
        <f>IF(L10+L11&gt;L12+L13,1,0)</f>
        <v>1</v>
      </c>
      <c r="N10" s="23"/>
      <c r="O10" s="107">
        <f>IF(N10+N11&gt;N12+N13,1,0)</f>
        <v>0</v>
      </c>
      <c r="P10" s="23">
        <v>1</v>
      </c>
      <c r="Q10" s="107">
        <f>IF(P10+P11&gt;P12+P13,1,0)</f>
        <v>1</v>
      </c>
      <c r="R10" s="23"/>
      <c r="S10" s="107">
        <f>IF(R10+R11&gt;R12+R13,1,0)</f>
        <v>0</v>
      </c>
      <c r="T10" s="23"/>
      <c r="U10" s="107">
        <f>IF(T10+T11&gt;T12+T13,1,0)</f>
        <v>1</v>
      </c>
      <c r="V10" s="23"/>
      <c r="W10" s="107">
        <f>IF(V10+V11&gt;V12+V13,1,0)</f>
        <v>1</v>
      </c>
      <c r="X10" s="23"/>
      <c r="Y10" s="107">
        <f>IF(X10+X11&gt;X12+X13,1,0)</f>
        <v>0</v>
      </c>
      <c r="Z10" s="23"/>
      <c r="AA10" s="107">
        <f>IF(Z10+Z11&gt;Z12+Z13,1,0)</f>
        <v>0</v>
      </c>
      <c r="AB10" s="23"/>
      <c r="AC10" s="107">
        <f>IF(AB10+AB11&gt;AB12+AB13,1,0)</f>
        <v>0</v>
      </c>
      <c r="AD10" s="104">
        <f>IF(AF10="NO",0,IF(AE10&gt;AE12,2,IF(AND(AD14=32,AE14=30,AE10=0,AE12=0),0,IF(AE12=AE10,1,0)))+IF(OR(AE10&gt;7+AE12,AE10=AE12-1),1,0))</f>
        <v>0</v>
      </c>
      <c r="AE10" s="105">
        <f>SUM(E10,G10,I10,K10,M10,O10,Q10,S10,U10,W10,Y10,AA10,AC10)</f>
        <v>4</v>
      </c>
      <c r="AF10" s="117" t="str">
        <f>IF(SUM(AE14,AD14*60)&gt;0,"SI","NO")</f>
        <v>SI</v>
      </c>
    </row>
    <row r="11" spans="1:32" ht="15.75" customHeight="1" thickBot="1" x14ac:dyDescent="0.3">
      <c r="B11" s="115"/>
      <c r="C11" s="51" t="str">
        <f>IF('Statistiche Gironi'!D15 = "","",'Statistiche Gironi'!D15 )</f>
        <v>Lo Scassatore</v>
      </c>
      <c r="D11" s="24"/>
      <c r="E11" s="108"/>
      <c r="F11" s="24"/>
      <c r="G11" s="108"/>
      <c r="H11" s="24"/>
      <c r="I11" s="108"/>
      <c r="J11" s="24"/>
      <c r="K11" s="108"/>
      <c r="L11" s="24"/>
      <c r="M11" s="108"/>
      <c r="N11" s="24"/>
      <c r="O11" s="108"/>
      <c r="P11" s="24">
        <v>1</v>
      </c>
      <c r="Q11" s="108"/>
      <c r="R11" s="24"/>
      <c r="S11" s="108"/>
      <c r="T11" s="24">
        <v>1</v>
      </c>
      <c r="U11" s="108"/>
      <c r="V11" s="24">
        <v>1</v>
      </c>
      <c r="W11" s="108"/>
      <c r="X11" s="24"/>
      <c r="Y11" s="108"/>
      <c r="Z11" s="24"/>
      <c r="AA11" s="108"/>
      <c r="AB11" s="24"/>
      <c r="AC11" s="108"/>
      <c r="AD11" s="104"/>
      <c r="AE11" s="106"/>
      <c r="AF11" s="118"/>
    </row>
    <row r="12" spans="1:32" ht="15.75" customHeight="1" thickBot="1" x14ac:dyDescent="0.3">
      <c r="B12" s="109" t="str">
        <f>'Statistiche Gironi'!C18</f>
        <v>F</v>
      </c>
      <c r="C12" s="48" t="str">
        <f>IF('Statistiche Gironi'!D18 = "","",'Statistiche Gironi'!D18 )</f>
        <v>Etneus95</v>
      </c>
      <c r="D12" s="23">
        <v>1</v>
      </c>
      <c r="E12" s="107">
        <f>IF(D10+D11&lt;D12+D13,1,0)</f>
        <v>1</v>
      </c>
      <c r="F12" s="23">
        <v>1</v>
      </c>
      <c r="G12" s="107">
        <f>IF(F10+F11&lt;F12+F13,1,0)</f>
        <v>1</v>
      </c>
      <c r="H12" s="23">
        <v>1</v>
      </c>
      <c r="I12" s="107">
        <f>IF(H10+H11&lt;H12+H13,1,0)</f>
        <v>1</v>
      </c>
      <c r="J12" s="23">
        <v>1</v>
      </c>
      <c r="K12" s="107">
        <f>IF(J10+J11&lt;J12+J13,1,0)</f>
        <v>1</v>
      </c>
      <c r="L12" s="23"/>
      <c r="M12" s="107">
        <f>IF(L10+L11&lt;L12+L13,1,0)</f>
        <v>0</v>
      </c>
      <c r="N12" s="23">
        <v>1</v>
      </c>
      <c r="O12" s="107">
        <f>IF(N10+N11&lt;N12+N13,1,0)</f>
        <v>1</v>
      </c>
      <c r="P12" s="23"/>
      <c r="Q12" s="107">
        <f>IF(P10+P11&lt;P12+P13,1,0)</f>
        <v>0</v>
      </c>
      <c r="R12" s="23">
        <v>1</v>
      </c>
      <c r="S12" s="107">
        <f>IF(R10+R11&lt;R12+R13,1,0)</f>
        <v>1</v>
      </c>
      <c r="T12" s="23"/>
      <c r="U12" s="107">
        <f>IF(T10+T11&lt;T12+T13,1,0)</f>
        <v>0</v>
      </c>
      <c r="V12" s="23"/>
      <c r="W12" s="107">
        <f>IF(V10+V11&lt;V12+V13,1,0)</f>
        <v>0</v>
      </c>
      <c r="X12" s="23"/>
      <c r="Y12" s="107">
        <f>IF(X10+X11&lt;X12+X13,1,0)</f>
        <v>1</v>
      </c>
      <c r="Z12" s="23">
        <v>1</v>
      </c>
      <c r="AA12" s="107">
        <f>IF(Z10+Z11&lt;Z12+Z13,1,0)</f>
        <v>1</v>
      </c>
      <c r="AB12" s="23">
        <v>1</v>
      </c>
      <c r="AC12" s="107">
        <f>IF(AB10+AB11&lt;AB12+AB13,1,0)</f>
        <v>1</v>
      </c>
      <c r="AD12" s="104">
        <f>IF(AF10="NO",0,IF(AE12&gt;AE10,2,IF(AND(AD14=32,AE14=30,AE10=0,AE12=0),0,IF(AE12=AE10,1,0)))+IF(OR(AE12&gt;7+AE10,AE12=AE10-1),1,0))</f>
        <v>2</v>
      </c>
      <c r="AE12" s="105">
        <f>SUM(E12,G12,I12,K12,M12,O12,Q12,S12,U12,W12,Y12,AA12,AC12)</f>
        <v>9</v>
      </c>
      <c r="AF12" s="118"/>
    </row>
    <row r="13" spans="1:32" ht="15.75" customHeight="1" thickBot="1" x14ac:dyDescent="0.3">
      <c r="B13" s="110"/>
      <c r="C13" s="51" t="str">
        <f>IF('Statistiche Gironi'!D19= "","",'Statistiche Gironi'!D19 )</f>
        <v>ciccio</v>
      </c>
      <c r="D13" s="25">
        <v>1</v>
      </c>
      <c r="E13" s="111"/>
      <c r="F13" s="25">
        <v>1</v>
      </c>
      <c r="G13" s="111"/>
      <c r="H13" s="25">
        <v>1</v>
      </c>
      <c r="I13" s="111"/>
      <c r="J13" s="25"/>
      <c r="K13" s="111"/>
      <c r="L13" s="25"/>
      <c r="M13" s="111"/>
      <c r="N13" s="25">
        <v>1</v>
      </c>
      <c r="O13" s="111"/>
      <c r="P13" s="25"/>
      <c r="Q13" s="111"/>
      <c r="R13" s="25">
        <v>1</v>
      </c>
      <c r="S13" s="111"/>
      <c r="T13" s="25"/>
      <c r="U13" s="111"/>
      <c r="V13" s="25"/>
      <c r="W13" s="111"/>
      <c r="X13" s="25">
        <v>1</v>
      </c>
      <c r="Y13" s="111"/>
      <c r="Z13" s="25">
        <v>1</v>
      </c>
      <c r="AA13" s="111"/>
      <c r="AB13" s="25"/>
      <c r="AC13" s="111"/>
      <c r="AD13" s="104"/>
      <c r="AE13" s="106"/>
      <c r="AF13" s="114"/>
    </row>
    <row r="14" spans="1:32" ht="15.75" customHeight="1" x14ac:dyDescent="0.25">
      <c r="B14" s="105" t="s">
        <v>17</v>
      </c>
      <c r="C14" s="116"/>
      <c r="D14" s="33">
        <v>1</v>
      </c>
      <c r="E14" s="35">
        <v>2</v>
      </c>
      <c r="F14" s="33">
        <v>1</v>
      </c>
      <c r="G14" s="35">
        <v>24</v>
      </c>
      <c r="H14" s="33">
        <v>0</v>
      </c>
      <c r="I14" s="35">
        <v>27</v>
      </c>
      <c r="J14" s="33">
        <v>1</v>
      </c>
      <c r="K14" s="35">
        <v>16</v>
      </c>
      <c r="L14" s="33">
        <v>1</v>
      </c>
      <c r="M14" s="35">
        <v>58</v>
      </c>
      <c r="N14" s="33">
        <v>0</v>
      </c>
      <c r="O14" s="35">
        <v>16</v>
      </c>
      <c r="P14" s="33">
        <v>0</v>
      </c>
      <c r="Q14" s="35">
        <v>34</v>
      </c>
      <c r="R14" s="33">
        <v>1</v>
      </c>
      <c r="S14" s="35">
        <v>31</v>
      </c>
      <c r="T14" s="33">
        <v>1</v>
      </c>
      <c r="U14" s="35">
        <v>18</v>
      </c>
      <c r="V14" s="33">
        <v>1</v>
      </c>
      <c r="W14" s="35">
        <v>1</v>
      </c>
      <c r="X14" s="33">
        <v>1</v>
      </c>
      <c r="Y14" s="35">
        <v>45</v>
      </c>
      <c r="Z14" s="33">
        <v>1</v>
      </c>
      <c r="AA14" s="35">
        <v>8</v>
      </c>
      <c r="AB14" s="33">
        <v>1</v>
      </c>
      <c r="AC14" s="35">
        <v>28</v>
      </c>
      <c r="AD14" s="33">
        <f>SUM(D14,F14,H14,J14,L14,N14,P14,R14,T14,V14,X14,Z14,AB14,QUOTIENT(SUM(E14,G14,I14,K14,M14,O14,Q14,S14,U14,W14,Y14,AA14,AC14),60))</f>
        <v>15</v>
      </c>
      <c r="AE14" s="35">
        <f>IF(SUM(E14,G14,I14,K14,M14,O14,Q14,S14,U14,W14,Y14,AA14,AC14)&gt;59,MOD(SUM(E14,G14,I14,K14,M14,O14,Q14,S14,U14,W14,Y14,AA14,AC14),60),SUM(E14,G14,I14,K14,M14,O14,Q14,S14,U14,W14,Y14,AA14,AC14))</f>
        <v>8</v>
      </c>
      <c r="AF14" s="33"/>
    </row>
    <row r="15" spans="1:32" ht="15.75" customHeight="1" x14ac:dyDescent="0.25">
      <c r="B15" s="38"/>
      <c r="C15" s="49"/>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42"/>
      <c r="AE15" s="42"/>
      <c r="AF15" s="38"/>
    </row>
    <row r="16" spans="1:32" ht="15.75" customHeight="1" thickBot="1" x14ac:dyDescent="0.3">
      <c r="B16" s="112" t="s">
        <v>0</v>
      </c>
      <c r="C16" s="113"/>
      <c r="D16" s="114" t="s">
        <v>1</v>
      </c>
      <c r="E16" s="113"/>
      <c r="F16" s="114" t="s">
        <v>2</v>
      </c>
      <c r="G16" s="113"/>
      <c r="H16" s="114" t="s">
        <v>3</v>
      </c>
      <c r="I16" s="113"/>
      <c r="J16" s="114" t="s">
        <v>4</v>
      </c>
      <c r="K16" s="113"/>
      <c r="L16" s="114" t="s">
        <v>5</v>
      </c>
      <c r="M16" s="113"/>
      <c r="N16" s="114" t="s">
        <v>6</v>
      </c>
      <c r="O16" s="113"/>
      <c r="P16" s="114" t="s">
        <v>7</v>
      </c>
      <c r="Q16" s="113"/>
      <c r="R16" s="114" t="s">
        <v>8</v>
      </c>
      <c r="S16" s="113"/>
      <c r="T16" s="114" t="s">
        <v>9</v>
      </c>
      <c r="U16" s="113"/>
      <c r="V16" s="114" t="s">
        <v>10</v>
      </c>
      <c r="W16" s="113"/>
      <c r="X16" s="114" t="s">
        <v>11</v>
      </c>
      <c r="Y16" s="113"/>
      <c r="Z16" s="114" t="s">
        <v>12</v>
      </c>
      <c r="AA16" s="113"/>
      <c r="AB16" s="114" t="s">
        <v>13</v>
      </c>
      <c r="AC16" s="113"/>
      <c r="AD16" s="45" t="s">
        <v>14</v>
      </c>
      <c r="AE16" s="42" t="s">
        <v>15</v>
      </c>
      <c r="AF16" s="34" t="s">
        <v>16</v>
      </c>
    </row>
    <row r="17" spans="2:32" ht="15.75" customHeight="1" thickBot="1" x14ac:dyDescent="0.3">
      <c r="B17" s="109" t="str">
        <f>'Statistiche Gironi'!C16</f>
        <v>E</v>
      </c>
      <c r="C17" s="52" t="str">
        <f>IF('Statistiche Gironi'!D16 = "","",'Statistiche Gironi'!D16 )</f>
        <v>Angels93</v>
      </c>
      <c r="D17" s="23"/>
      <c r="E17" s="107">
        <f>IF(D17+D18&gt;D19+D20,1,0)</f>
        <v>0</v>
      </c>
      <c r="F17" s="23"/>
      <c r="G17" s="107">
        <f>IF(F17+F18&gt;F19+F20,1,0)</f>
        <v>0</v>
      </c>
      <c r="H17" s="23"/>
      <c r="I17" s="107">
        <f>IF(H17+H18&gt;H19+H20,1,0)</f>
        <v>0</v>
      </c>
      <c r="J17" s="23">
        <v>1</v>
      </c>
      <c r="K17" s="107">
        <f>IF(J17+J18&gt;J19+J20,1,0)</f>
        <v>0</v>
      </c>
      <c r="L17" s="23"/>
      <c r="M17" s="107">
        <f>IF(L17+L18&gt;L19+L20,1,0)</f>
        <v>0</v>
      </c>
      <c r="N17" s="23"/>
      <c r="O17" s="107">
        <f>IF(N17+N18&gt;N19+N20,1,0)</f>
        <v>0</v>
      </c>
      <c r="P17" s="23"/>
      <c r="Q17" s="107">
        <f>IF(P17+P18&gt;P19+P20,1,0)</f>
        <v>1</v>
      </c>
      <c r="R17" s="23"/>
      <c r="S17" s="107">
        <f>IF(R17+R18&gt;R19+R20,1,0)</f>
        <v>0</v>
      </c>
      <c r="T17" s="23"/>
      <c r="U17" s="107">
        <f>IF(T17+T18&gt;T19+T20,1,0)</f>
        <v>1</v>
      </c>
      <c r="V17" s="23">
        <v>1</v>
      </c>
      <c r="W17" s="107">
        <f>IF(V17+V18&gt;V19+V20,1,0)</f>
        <v>1</v>
      </c>
      <c r="X17" s="23">
        <v>1</v>
      </c>
      <c r="Y17" s="107">
        <f>IF(X17+X18&gt;X19+X20,1,0)</f>
        <v>1</v>
      </c>
      <c r="Z17" s="23"/>
      <c r="AA17" s="107">
        <f>IF(Z17+Z18&gt;Z19+Z20,1,0)</f>
        <v>0</v>
      </c>
      <c r="AB17" s="23">
        <v>1</v>
      </c>
      <c r="AC17" s="107">
        <f>IF(AB17+AB18&gt;AB19+AB20,1,0)</f>
        <v>1</v>
      </c>
      <c r="AD17" s="104">
        <f>IF(AF17="NO",0,IF(AE17&gt;AE19,2,IF(AND(AD21=32,AE21=30,AE17=0,AE19=0),0,IF(AE19=AE17,1,0)))+IF(OR(AE17&gt;7+AE19,AE17=AE19-1),1,0))</f>
        <v>0</v>
      </c>
      <c r="AE17" s="105">
        <f>SUM(E17,G17,I17,K17,M17,O17,Q17,S17,U17,W17,Y17,AA17,AC17)</f>
        <v>5</v>
      </c>
      <c r="AF17" s="117" t="str">
        <f>IF(SUM(AE21,AD21*60)&gt;0,"SI","NO")</f>
        <v>SI</v>
      </c>
    </row>
    <row r="18" spans="2:32" ht="15.75" customHeight="1" thickBot="1" x14ac:dyDescent="0.3">
      <c r="B18" s="115"/>
      <c r="C18" s="53" t="str">
        <f>IF('Statistiche Gironi'!D17 = "","",'Statistiche Gironi'!D17 )</f>
        <v>Kratos</v>
      </c>
      <c r="D18" s="24"/>
      <c r="E18" s="108"/>
      <c r="F18" s="24"/>
      <c r="G18" s="108"/>
      <c r="H18" s="24"/>
      <c r="I18" s="108"/>
      <c r="J18" s="24"/>
      <c r="K18" s="108"/>
      <c r="L18" s="24"/>
      <c r="M18" s="108"/>
      <c r="N18" s="24"/>
      <c r="O18" s="108"/>
      <c r="P18" s="24">
        <v>1</v>
      </c>
      <c r="Q18" s="108"/>
      <c r="R18" s="24"/>
      <c r="S18" s="108"/>
      <c r="T18" s="24">
        <v>1</v>
      </c>
      <c r="U18" s="108"/>
      <c r="V18" s="24">
        <v>1</v>
      </c>
      <c r="W18" s="108"/>
      <c r="X18" s="24">
        <v>1</v>
      </c>
      <c r="Y18" s="108"/>
      <c r="Z18" s="24"/>
      <c r="AA18" s="108"/>
      <c r="AB18" s="24">
        <v>1</v>
      </c>
      <c r="AC18" s="108"/>
      <c r="AD18" s="104"/>
      <c r="AE18" s="106"/>
      <c r="AF18" s="118"/>
    </row>
    <row r="19" spans="2:32" ht="15.75" customHeight="1" thickBot="1" x14ac:dyDescent="0.3">
      <c r="B19" s="109" t="str">
        <f>'Statistiche Gironi'!C18</f>
        <v>F</v>
      </c>
      <c r="C19" s="48" t="str">
        <f>IF('Statistiche Gironi'!D18 = "","",'Statistiche Gironi'!D18 )</f>
        <v>Etneus95</v>
      </c>
      <c r="D19" s="23">
        <v>1</v>
      </c>
      <c r="E19" s="107">
        <f>IF(D17+D18&lt;D19+D20,1,0)</f>
        <v>1</v>
      </c>
      <c r="F19" s="23">
        <v>1</v>
      </c>
      <c r="G19" s="107">
        <f>IF(F17+F18&lt;F19+F20,1,0)</f>
        <v>1</v>
      </c>
      <c r="H19" s="23">
        <v>1</v>
      </c>
      <c r="I19" s="107">
        <f>IF(H17+H18&lt;H19+H20,1,0)</f>
        <v>1</v>
      </c>
      <c r="J19" s="23">
        <v>1</v>
      </c>
      <c r="K19" s="107">
        <f>IF(J17+J18&lt;J19+J20,1,0)</f>
        <v>1</v>
      </c>
      <c r="L19" s="23">
        <v>1</v>
      </c>
      <c r="M19" s="107">
        <f>IF(L17+L18&lt;L19+L20,1,0)</f>
        <v>1</v>
      </c>
      <c r="N19" s="23">
        <v>1</v>
      </c>
      <c r="O19" s="107">
        <f>IF(N17+N18&lt;N19+N20,1,0)</f>
        <v>1</v>
      </c>
      <c r="P19" s="23"/>
      <c r="Q19" s="107">
        <f>IF(P17+P18&lt;P19+P20,1,0)</f>
        <v>0</v>
      </c>
      <c r="R19" s="23">
        <v>1</v>
      </c>
      <c r="S19" s="107">
        <f>IF(R17+R18&lt;R19+R20,1,0)</f>
        <v>1</v>
      </c>
      <c r="T19" s="23"/>
      <c r="U19" s="107">
        <f>IF(T17+T18&lt;T19+T20,1,0)</f>
        <v>0</v>
      </c>
      <c r="V19" s="23"/>
      <c r="W19" s="107">
        <f>IF(V17+V18&lt;V19+V20,1,0)</f>
        <v>0</v>
      </c>
      <c r="X19" s="23">
        <v>1</v>
      </c>
      <c r="Y19" s="107">
        <f>IF(X17+X18&lt;X19+X20,1,0)</f>
        <v>0</v>
      </c>
      <c r="Z19" s="23">
        <v>1</v>
      </c>
      <c r="AA19" s="107">
        <f>IF(Z17+Z18&lt;Z19+Z20,1,0)</f>
        <v>1</v>
      </c>
      <c r="AB19" s="23"/>
      <c r="AC19" s="107">
        <f>IF(AB17+AB18&lt;AB19+AB20,1,0)</f>
        <v>0</v>
      </c>
      <c r="AD19" s="104">
        <f>IF(AF17="NO",0,IF(AE19&gt;AE17,2,IF(AND(AD21=32,AE21=30,AE17=0,AE19=0),0,IF(AE19=AE17,1,0)))+IF(OR(AE19&gt;7+AE17,AE19=AE17-1),1,0))</f>
        <v>2</v>
      </c>
      <c r="AE19" s="105">
        <f>SUM(E19,G19,I19,K19,M19,O19,Q19,S19,U19,W19,Y19,AA19,AC19)</f>
        <v>8</v>
      </c>
      <c r="AF19" s="118"/>
    </row>
    <row r="20" spans="2:32" ht="15.75" customHeight="1" thickBot="1" x14ac:dyDescent="0.3">
      <c r="B20" s="110"/>
      <c r="C20" s="51" t="str">
        <f>IF('Statistiche Gironi'!D19= "","",'Statistiche Gironi'!D19 )</f>
        <v>ciccio</v>
      </c>
      <c r="D20" s="25">
        <v>1</v>
      </c>
      <c r="E20" s="111"/>
      <c r="F20" s="25">
        <v>1</v>
      </c>
      <c r="G20" s="111"/>
      <c r="H20" s="25"/>
      <c r="I20" s="111"/>
      <c r="J20" s="25">
        <v>1</v>
      </c>
      <c r="K20" s="111"/>
      <c r="L20" s="25"/>
      <c r="M20" s="111"/>
      <c r="N20" s="25">
        <v>1</v>
      </c>
      <c r="O20" s="111"/>
      <c r="P20" s="25"/>
      <c r="Q20" s="111"/>
      <c r="R20" s="25"/>
      <c r="S20" s="111"/>
      <c r="T20" s="25"/>
      <c r="U20" s="111"/>
      <c r="V20" s="25"/>
      <c r="W20" s="111"/>
      <c r="X20" s="25"/>
      <c r="Y20" s="111"/>
      <c r="Z20" s="25">
        <v>1</v>
      </c>
      <c r="AA20" s="111"/>
      <c r="AB20" s="25"/>
      <c r="AC20" s="111"/>
      <c r="AD20" s="104"/>
      <c r="AE20" s="106"/>
      <c r="AF20" s="114"/>
    </row>
    <row r="21" spans="2:32" ht="15.75" customHeight="1" x14ac:dyDescent="0.25">
      <c r="B21" s="105" t="s">
        <v>17</v>
      </c>
      <c r="C21" s="116"/>
      <c r="D21" s="90">
        <v>0</v>
      </c>
      <c r="E21" s="91">
        <v>26</v>
      </c>
      <c r="F21" s="90">
        <v>1</v>
      </c>
      <c r="G21" s="91">
        <v>15</v>
      </c>
      <c r="H21" s="90">
        <v>1</v>
      </c>
      <c r="I21" s="91">
        <v>58</v>
      </c>
      <c r="J21" s="90">
        <v>2</v>
      </c>
      <c r="K21" s="91">
        <v>30</v>
      </c>
      <c r="L21" s="90">
        <v>2</v>
      </c>
      <c r="M21" s="91">
        <v>21</v>
      </c>
      <c r="N21" s="90">
        <v>1</v>
      </c>
      <c r="O21" s="91">
        <v>9</v>
      </c>
      <c r="P21" s="90">
        <v>1</v>
      </c>
      <c r="Q21" s="91">
        <v>1</v>
      </c>
      <c r="R21" s="90">
        <v>2</v>
      </c>
      <c r="S21" s="91">
        <v>9</v>
      </c>
      <c r="T21" s="90">
        <v>2</v>
      </c>
      <c r="U21" s="91">
        <v>8</v>
      </c>
      <c r="V21" s="90">
        <v>2</v>
      </c>
      <c r="W21" s="91">
        <v>4</v>
      </c>
      <c r="X21" s="90">
        <v>2</v>
      </c>
      <c r="Y21" s="91">
        <v>30</v>
      </c>
      <c r="Z21" s="90">
        <v>1</v>
      </c>
      <c r="AA21" s="91">
        <v>25</v>
      </c>
      <c r="AB21" s="90">
        <v>1</v>
      </c>
      <c r="AC21" s="91">
        <v>53</v>
      </c>
      <c r="AD21" s="33">
        <f>SUM(D21,F21,H21,J21,L21,N21,P21,R21,T21,V21,X21,Z21,AB21,QUOTIENT(SUM(E21,G21,I21,K21,M21,O21,Q21,S21,U21,W21,Y21,AA21,AC21),60))</f>
        <v>22</v>
      </c>
      <c r="AE21" s="35">
        <f>IF(SUM(E21,G21,I21,K21,M21,O21,Q21,S21,U21,W21,Y21,AA21,AC21)&gt;59,MOD(SUM(E21,G21,I21,K21,M21,O21,Q21,S21,U21,W21,Y21,AA21,AC21),60),SUM(E21,G21,I21,K21,M21,O21,Q21,S21,U21,W21,Y21,AA21,AC21))</f>
        <v>49</v>
      </c>
      <c r="AF21" s="33"/>
    </row>
    <row r="22" spans="2:32" ht="15.75" customHeight="1" x14ac:dyDescent="0.25">
      <c r="B22" s="38"/>
      <c r="C22" s="4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42"/>
      <c r="AE22" s="42"/>
      <c r="AF22" s="38"/>
    </row>
    <row r="23" spans="2:32" ht="15.75" customHeight="1" thickBot="1" x14ac:dyDescent="0.3">
      <c r="B23" s="112" t="s">
        <v>0</v>
      </c>
      <c r="C23" s="113"/>
      <c r="D23" s="114" t="s">
        <v>1</v>
      </c>
      <c r="E23" s="113"/>
      <c r="F23" s="114" t="s">
        <v>2</v>
      </c>
      <c r="G23" s="113"/>
      <c r="H23" s="114" t="s">
        <v>3</v>
      </c>
      <c r="I23" s="113"/>
      <c r="J23" s="114" t="s">
        <v>4</v>
      </c>
      <c r="K23" s="113"/>
      <c r="L23" s="114" t="s">
        <v>5</v>
      </c>
      <c r="M23" s="113"/>
      <c r="N23" s="114" t="s">
        <v>6</v>
      </c>
      <c r="O23" s="113"/>
      <c r="P23" s="114" t="s">
        <v>7</v>
      </c>
      <c r="Q23" s="113"/>
      <c r="R23" s="114" t="s">
        <v>8</v>
      </c>
      <c r="S23" s="113"/>
      <c r="T23" s="114" t="s">
        <v>9</v>
      </c>
      <c r="U23" s="113"/>
      <c r="V23" s="114" t="s">
        <v>10</v>
      </c>
      <c r="W23" s="113"/>
      <c r="X23" s="114" t="s">
        <v>11</v>
      </c>
      <c r="Y23" s="113"/>
      <c r="Z23" s="114" t="s">
        <v>12</v>
      </c>
      <c r="AA23" s="113"/>
      <c r="AB23" s="114" t="s">
        <v>13</v>
      </c>
      <c r="AC23" s="112"/>
      <c r="AD23" s="45" t="s">
        <v>14</v>
      </c>
      <c r="AE23" s="42" t="s">
        <v>15</v>
      </c>
      <c r="AF23" s="34" t="s">
        <v>16</v>
      </c>
    </row>
    <row r="24" spans="2:32" ht="15.75" customHeight="1" thickBot="1" x14ac:dyDescent="0.3">
      <c r="B24" s="109" t="str">
        <f>'Statistiche Gironi'!C16</f>
        <v>E</v>
      </c>
      <c r="C24" s="52" t="str">
        <f>IF('Statistiche Gironi'!D16 = "","",'Statistiche Gironi'!D16)</f>
        <v>Angels93</v>
      </c>
      <c r="D24" s="23"/>
      <c r="E24" s="107">
        <f>IF(D24+D25&gt;D26+D27,1,0)</f>
        <v>0</v>
      </c>
      <c r="F24" s="23"/>
      <c r="G24" s="107">
        <f>IF(F24+F25&gt;F26+F27,1,0)</f>
        <v>0</v>
      </c>
      <c r="H24" s="23"/>
      <c r="I24" s="107">
        <f>IF(H24+H25&gt;H26+H27,1,0)</f>
        <v>0</v>
      </c>
      <c r="J24" s="23">
        <v>1</v>
      </c>
      <c r="K24" s="107">
        <f>IF(J24+J25&gt;J26+J27,1,0)</f>
        <v>1</v>
      </c>
      <c r="L24" s="23"/>
      <c r="M24" s="107">
        <f>IF(L24+L25&gt;L26+L27,1,0)</f>
        <v>1</v>
      </c>
      <c r="N24" s="23"/>
      <c r="O24" s="107">
        <f>IF(N24+N25&gt;N26+N27,1,0)</f>
        <v>1</v>
      </c>
      <c r="P24" s="23"/>
      <c r="Q24" s="107">
        <f>IF(P24+P25&gt;P26+P27,1,0)</f>
        <v>0</v>
      </c>
      <c r="R24" s="23"/>
      <c r="S24" s="107">
        <f>IF(R24+R25&gt;R26+R27,1,0)</f>
        <v>0</v>
      </c>
      <c r="T24" s="23">
        <v>1</v>
      </c>
      <c r="U24" s="107">
        <f>IF(T24+T25&gt;T26+T27,1,0)</f>
        <v>1</v>
      </c>
      <c r="V24" s="23">
        <v>1</v>
      </c>
      <c r="W24" s="107">
        <f>IF(V24+V25&gt;V26+V27,1,0)</f>
        <v>1</v>
      </c>
      <c r="X24" s="23">
        <v>1</v>
      </c>
      <c r="Y24" s="107">
        <f>IF(X24+X25&gt;X26+X27,1,0)</f>
        <v>1</v>
      </c>
      <c r="Z24" s="23"/>
      <c r="AA24" s="107">
        <f>IF(Z24+Z25&gt;Z26+Z27,1,0)</f>
        <v>0</v>
      </c>
      <c r="AB24" s="23"/>
      <c r="AC24" s="107">
        <f>IF(AB24+AB25&gt;AB26+AB27,1,0)</f>
        <v>1</v>
      </c>
      <c r="AD24" s="104">
        <f>IF(AF24="NO",0,IF(AE24&gt;AE26,2,IF(AND(AD28=32,AE28=30,AE24=0,AE26=0),0,IF(AE26=AE24,1,0)))+IF(OR(AE24&gt;7+AE26,AE24=AE26-1),1,0))</f>
        <v>2</v>
      </c>
      <c r="AE24" s="105">
        <f>SUM(E24,G24,I24,K24,M24,O24,Q24,S24,U24,W24,Y24,AA24,AC24)</f>
        <v>7</v>
      </c>
      <c r="AF24" s="117" t="str">
        <f>IF(SUM(AE28,AD28*60)&gt;0,"SI","NO")</f>
        <v>SI</v>
      </c>
    </row>
    <row r="25" spans="2:32" ht="15.75" customHeight="1" thickBot="1" x14ac:dyDescent="0.3">
      <c r="B25" s="115"/>
      <c r="C25" s="53" t="str">
        <f>IF('Statistiche Gironi'!D17 = "","",'Statistiche Gironi'!D17 )</f>
        <v>Kratos</v>
      </c>
      <c r="D25" s="24"/>
      <c r="E25" s="108"/>
      <c r="F25" s="24"/>
      <c r="G25" s="108"/>
      <c r="H25" s="24"/>
      <c r="I25" s="108"/>
      <c r="J25" s="24">
        <v>1</v>
      </c>
      <c r="K25" s="108"/>
      <c r="L25" s="24">
        <v>1</v>
      </c>
      <c r="M25" s="108"/>
      <c r="N25" s="24">
        <v>1</v>
      </c>
      <c r="O25" s="108"/>
      <c r="P25" s="24"/>
      <c r="Q25" s="108"/>
      <c r="R25" s="24"/>
      <c r="S25" s="108"/>
      <c r="T25" s="24">
        <v>1</v>
      </c>
      <c r="U25" s="108"/>
      <c r="V25" s="24">
        <v>1</v>
      </c>
      <c r="W25" s="108"/>
      <c r="X25" s="24">
        <v>1</v>
      </c>
      <c r="Y25" s="108"/>
      <c r="Z25" s="24"/>
      <c r="AA25" s="108"/>
      <c r="AB25" s="24">
        <v>1</v>
      </c>
      <c r="AC25" s="108"/>
      <c r="AD25" s="104"/>
      <c r="AE25" s="106"/>
      <c r="AF25" s="118"/>
    </row>
    <row r="26" spans="2:32" ht="15.75" customHeight="1" thickBot="1" x14ac:dyDescent="0.3">
      <c r="B26" s="109" t="str">
        <f>'Statistiche Gironi'!C14</f>
        <v>D</v>
      </c>
      <c r="C26" s="48" t="str">
        <f>IF('Statistiche Gironi'!D14 = "","",'Statistiche Gironi'!D14 )</f>
        <v>NicoMilan93</v>
      </c>
      <c r="D26" s="23">
        <v>1</v>
      </c>
      <c r="E26" s="107">
        <f>IF(D24+D25&lt;D26+D27,1,0)</f>
        <v>1</v>
      </c>
      <c r="F26" s="23">
        <v>1</v>
      </c>
      <c r="G26" s="107">
        <f>IF(F24+F25&lt;F26+F27,1,0)</f>
        <v>1</v>
      </c>
      <c r="H26" s="23">
        <v>1</v>
      </c>
      <c r="I26" s="107">
        <f>IF(H24+H25&lt;H26+H27,1,0)</f>
        <v>1</v>
      </c>
      <c r="J26" s="23"/>
      <c r="K26" s="107">
        <f>IF(J24+J25&lt;J26+J27,1,0)</f>
        <v>0</v>
      </c>
      <c r="L26" s="23"/>
      <c r="M26" s="107">
        <f>IF(L24+L25&lt;L26+L27,1,0)</f>
        <v>0</v>
      </c>
      <c r="N26" s="23"/>
      <c r="O26" s="107">
        <f>IF(N24+N25&lt;N26+N27,1,0)</f>
        <v>0</v>
      </c>
      <c r="P26" s="23"/>
      <c r="Q26" s="107">
        <f>IF(P24+P25&lt;P26+P27,1,0)</f>
        <v>1</v>
      </c>
      <c r="R26" s="23">
        <v>1</v>
      </c>
      <c r="S26" s="107">
        <f>IF(R24+R25&lt;R26+R27,1,0)</f>
        <v>1</v>
      </c>
      <c r="T26" s="23"/>
      <c r="U26" s="107">
        <f>IF(T24+T25&lt;T26+T27,1,0)</f>
        <v>0</v>
      </c>
      <c r="V26" s="23"/>
      <c r="W26" s="107">
        <f>IF(V24+V25&lt;V26+V27,1,0)</f>
        <v>0</v>
      </c>
      <c r="X26" s="23"/>
      <c r="Y26" s="107">
        <f>IF(X24+X25&lt;X26+X27,1,0)</f>
        <v>0</v>
      </c>
      <c r="Z26" s="23"/>
      <c r="AA26" s="107">
        <f>IF(Z24+Z25&lt;Z26+Z27,1,0)</f>
        <v>1</v>
      </c>
      <c r="AB26" s="23"/>
      <c r="AC26" s="107">
        <f>IF(AB24+AB25&lt;AB26+AB27,1,0)</f>
        <v>0</v>
      </c>
      <c r="AD26" s="104">
        <f>IF(AF24="NO",0,IF(AE26&gt;AE24,2,IF(AND(AD28=32,AE28=30,AE24=0,AE26=0),0,IF(AE26=AE24,1,0)))+IF(OR(AE26&gt;7+AE24,AE26=AE24-1),1,0))</f>
        <v>1</v>
      </c>
      <c r="AE26" s="105">
        <f>SUM(E26,G26,I26,K26,M26,O26,Q26,S26,U26,W26,Y26,AA26,AC26)</f>
        <v>6</v>
      </c>
      <c r="AF26" s="118"/>
    </row>
    <row r="27" spans="2:32" ht="15.75" customHeight="1" thickBot="1" x14ac:dyDescent="0.3">
      <c r="B27" s="110"/>
      <c r="C27" s="54" t="str">
        <f>IF('Statistiche Gironi'!D15 = "","",'Statistiche Gironi'!D15 )</f>
        <v>Lo Scassatore</v>
      </c>
      <c r="D27" s="25">
        <v>1</v>
      </c>
      <c r="E27" s="111"/>
      <c r="F27" s="25">
        <v>1</v>
      </c>
      <c r="G27" s="111"/>
      <c r="H27" s="25">
        <v>1</v>
      </c>
      <c r="I27" s="111"/>
      <c r="J27" s="25"/>
      <c r="K27" s="111"/>
      <c r="L27" s="25"/>
      <c r="M27" s="111"/>
      <c r="N27" s="25"/>
      <c r="O27" s="111"/>
      <c r="P27" s="25">
        <v>1</v>
      </c>
      <c r="Q27" s="111"/>
      <c r="R27" s="25">
        <v>1</v>
      </c>
      <c r="S27" s="111"/>
      <c r="T27" s="25"/>
      <c r="U27" s="111"/>
      <c r="V27" s="25"/>
      <c r="W27" s="111"/>
      <c r="X27" s="25"/>
      <c r="Y27" s="111"/>
      <c r="Z27" s="25">
        <v>1</v>
      </c>
      <c r="AA27" s="111"/>
      <c r="AB27" s="25"/>
      <c r="AC27" s="111"/>
      <c r="AD27" s="104"/>
      <c r="AE27" s="106"/>
      <c r="AF27" s="114"/>
    </row>
    <row r="28" spans="2:32" ht="15.75" customHeight="1" x14ac:dyDescent="0.25">
      <c r="B28" s="105" t="s">
        <v>17</v>
      </c>
      <c r="C28" s="116"/>
      <c r="D28" s="92">
        <v>2</v>
      </c>
      <c r="E28" s="93">
        <v>13</v>
      </c>
      <c r="F28" s="92">
        <v>1</v>
      </c>
      <c r="G28" s="93">
        <v>18</v>
      </c>
      <c r="H28" s="92">
        <v>1</v>
      </c>
      <c r="I28" s="93">
        <v>0</v>
      </c>
      <c r="J28" s="92">
        <v>1</v>
      </c>
      <c r="K28" s="93">
        <v>5</v>
      </c>
      <c r="L28" s="92">
        <v>1</v>
      </c>
      <c r="M28" s="93">
        <v>16</v>
      </c>
      <c r="N28" s="92">
        <v>1</v>
      </c>
      <c r="O28" s="93">
        <v>48</v>
      </c>
      <c r="P28" s="92">
        <v>0</v>
      </c>
      <c r="Q28" s="93">
        <v>54</v>
      </c>
      <c r="R28" s="92">
        <v>1</v>
      </c>
      <c r="S28" s="93">
        <v>36</v>
      </c>
      <c r="T28" s="92">
        <v>0</v>
      </c>
      <c r="U28" s="93">
        <v>56</v>
      </c>
      <c r="V28" s="92">
        <v>1</v>
      </c>
      <c r="W28" s="93">
        <v>37</v>
      </c>
      <c r="X28" s="92">
        <v>0</v>
      </c>
      <c r="Y28" s="93">
        <v>56</v>
      </c>
      <c r="Z28" s="92">
        <v>1</v>
      </c>
      <c r="AA28" s="93">
        <v>2</v>
      </c>
      <c r="AB28" s="92">
        <v>0</v>
      </c>
      <c r="AC28" s="93">
        <v>48</v>
      </c>
      <c r="AD28" s="33">
        <f>SUM(D28,F28,H28,J28,L28,N28,P28,R28,T28,V28,X28,Z28,AB28,QUOTIENT(SUM(E28,G28,I28,K28,M28,O28,Q28,S28,U28,W28,Y28,AA28,AC28),60))</f>
        <v>16</v>
      </c>
      <c r="AE28" s="35">
        <f>IF(SUM(E28,G28,I28,K28,M28,O28,Q28,S28,U28,W28,Y28,AA28,AC28)&gt;59,MOD(SUM(E28,G28,I28,K28,M28,O28,Q28,S28,U28,W28,Y28,AA28,AC28),60),SUM(E28,G28,I28,K28,M28,O28,Q28,S28,U28,W28,Y28,AA28,AC28))</f>
        <v>29</v>
      </c>
      <c r="AF28" s="33"/>
    </row>
    <row r="29" spans="2:32" ht="15.75" customHeight="1" x14ac:dyDescent="0.25">
      <c r="B29" s="42"/>
      <c r="D29" s="42"/>
      <c r="E29" s="38"/>
      <c r="F29" s="42"/>
      <c r="G29" s="42"/>
      <c r="H29" s="42"/>
      <c r="I29" s="42"/>
      <c r="J29" s="38"/>
      <c r="K29" s="42"/>
      <c r="L29" s="42"/>
      <c r="M29" s="42"/>
      <c r="N29" s="42"/>
      <c r="O29" s="38"/>
      <c r="P29" s="42"/>
      <c r="Q29" s="42"/>
      <c r="R29" s="42"/>
      <c r="S29" s="42"/>
      <c r="T29" s="42"/>
      <c r="U29" s="42"/>
      <c r="V29" s="42"/>
      <c r="W29" s="42"/>
      <c r="X29" s="42"/>
      <c r="Y29" s="42"/>
      <c r="Z29" s="42"/>
      <c r="AA29" s="42"/>
      <c r="AB29" s="42"/>
      <c r="AC29" s="42"/>
      <c r="AD29" s="42"/>
      <c r="AE29" s="42"/>
      <c r="AF29" s="38"/>
    </row>
    <row r="30" spans="2:32" ht="15.75" customHeight="1" thickBot="1" x14ac:dyDescent="0.3">
      <c r="B30" s="112" t="s">
        <v>0</v>
      </c>
      <c r="C30" s="113"/>
      <c r="D30" s="114" t="s">
        <v>1</v>
      </c>
      <c r="E30" s="113"/>
      <c r="F30" s="114" t="s">
        <v>2</v>
      </c>
      <c r="G30" s="113"/>
      <c r="H30" s="114" t="s">
        <v>3</v>
      </c>
      <c r="I30" s="113"/>
      <c r="J30" s="114" t="s">
        <v>4</v>
      </c>
      <c r="K30" s="113"/>
      <c r="L30" s="114" t="s">
        <v>5</v>
      </c>
      <c r="M30" s="113"/>
      <c r="N30" s="114" t="s">
        <v>6</v>
      </c>
      <c r="O30" s="113"/>
      <c r="P30" s="114" t="s">
        <v>7</v>
      </c>
      <c r="Q30" s="113"/>
      <c r="R30" s="114" t="s">
        <v>8</v>
      </c>
      <c r="S30" s="113"/>
      <c r="T30" s="114" t="s">
        <v>9</v>
      </c>
      <c r="U30" s="113"/>
      <c r="V30" s="114" t="s">
        <v>10</v>
      </c>
      <c r="W30" s="113"/>
      <c r="X30" s="114" t="s">
        <v>11</v>
      </c>
      <c r="Y30" s="113"/>
      <c r="Z30" s="114" t="s">
        <v>12</v>
      </c>
      <c r="AA30" s="113"/>
      <c r="AB30" s="114" t="s">
        <v>13</v>
      </c>
      <c r="AC30" s="112"/>
      <c r="AD30" s="45" t="s">
        <v>14</v>
      </c>
      <c r="AE30" s="42" t="s">
        <v>15</v>
      </c>
      <c r="AF30" s="34" t="s">
        <v>16</v>
      </c>
    </row>
    <row r="31" spans="2:32" ht="15.75" customHeight="1" thickBot="1" x14ac:dyDescent="0.3">
      <c r="B31" s="109" t="str">
        <f>'Statistiche Gironi'!C18</f>
        <v>F</v>
      </c>
      <c r="C31" s="48" t="str">
        <f>IF('Statistiche Gironi'!D18 = "","",'Statistiche Gironi'!D18 )</f>
        <v>Etneus95</v>
      </c>
      <c r="D31" s="23">
        <v>1</v>
      </c>
      <c r="E31" s="107">
        <f>IF(D31+D32&gt;D33+D34,1,0)</f>
        <v>1</v>
      </c>
      <c r="F31" s="23">
        <v>1</v>
      </c>
      <c r="G31" s="107">
        <f>IF(F31+F32&gt;F33+F34,1,0)</f>
        <v>1</v>
      </c>
      <c r="H31" s="23">
        <v>1</v>
      </c>
      <c r="I31" s="107">
        <f>IF(H31+H32&gt;H33+H34,1,0)</f>
        <v>1</v>
      </c>
      <c r="J31" s="23"/>
      <c r="K31" s="107">
        <f>IF(J31+J32&gt;J33+J34,1,0)</f>
        <v>0</v>
      </c>
      <c r="L31" s="23"/>
      <c r="M31" s="107">
        <f>IF(L31+L32&gt;L33+L34,1,0)</f>
        <v>0</v>
      </c>
      <c r="N31" s="23"/>
      <c r="O31" s="107">
        <f>IF(N31+N32&gt;N33+N34,1,0)</f>
        <v>0</v>
      </c>
      <c r="P31" s="23"/>
      <c r="Q31" s="107">
        <f>IF(P31+P32&gt;P33+P34,1,0)</f>
        <v>0</v>
      </c>
      <c r="R31" s="23">
        <v>1</v>
      </c>
      <c r="S31" s="107">
        <f>IF(R31+R32&gt;R33+R34,1,0)</f>
        <v>1</v>
      </c>
      <c r="T31" s="23"/>
      <c r="U31" s="107">
        <f>IF(T31+T32&gt;T33+T34,1,0)</f>
        <v>0</v>
      </c>
      <c r="V31" s="23"/>
      <c r="W31" s="107">
        <f>IF(V31+V32&gt;V33+V34,1,0)</f>
        <v>1</v>
      </c>
      <c r="X31" s="23"/>
      <c r="Y31" s="107">
        <f>IF(X31+X32&gt;X33+X34,1,0)</f>
        <v>0</v>
      </c>
      <c r="Z31" s="23">
        <v>1</v>
      </c>
      <c r="AA31" s="107">
        <f>IF(Z31+Z32&gt;Z33+Z34,1,0)</f>
        <v>1</v>
      </c>
      <c r="AB31" s="23">
        <v>1</v>
      </c>
      <c r="AC31" s="107">
        <f>IF(AB31+AB32&gt;AB33+AB34,1,0)</f>
        <v>1</v>
      </c>
      <c r="AD31" s="104">
        <f>IF(AF31="NO",0,IF(AE31&gt;AE33,2,IF(AND(AD35=32,AE35=30,AE31=0,AE33=0),0,IF(AE33=AE31,1,0)))+IF(OR(AE31&gt;7+AE33,AE31=AE33-1),1,0))</f>
        <v>2</v>
      </c>
      <c r="AE31" s="105">
        <f>SUM(E31,G31,I31,K31,M31,O31,Q31,S31,U31,W31,Y31,AA31,AC31)</f>
        <v>7</v>
      </c>
      <c r="AF31" s="117" t="str">
        <f>IF(SUM(AE35,AD35*60)&gt;0,"SI","NO")</f>
        <v>SI</v>
      </c>
    </row>
    <row r="32" spans="2:32" ht="15.75" customHeight="1" thickBot="1" x14ac:dyDescent="0.3">
      <c r="B32" s="115"/>
      <c r="C32" s="51" t="str">
        <f>IF('Statistiche Gironi'!D19= "","",'Statistiche Gironi'!D19 )</f>
        <v>ciccio</v>
      </c>
      <c r="D32" s="24">
        <v>1</v>
      </c>
      <c r="E32" s="108"/>
      <c r="F32" s="24">
        <v>1</v>
      </c>
      <c r="G32" s="108"/>
      <c r="H32" s="24">
        <v>1</v>
      </c>
      <c r="I32" s="108"/>
      <c r="J32" s="24"/>
      <c r="K32" s="108"/>
      <c r="L32" s="24"/>
      <c r="M32" s="108"/>
      <c r="N32" s="24"/>
      <c r="O32" s="108"/>
      <c r="P32" s="24"/>
      <c r="Q32" s="108"/>
      <c r="R32" s="24">
        <v>1</v>
      </c>
      <c r="S32" s="108"/>
      <c r="T32" s="24"/>
      <c r="U32" s="108"/>
      <c r="V32" s="24">
        <v>1</v>
      </c>
      <c r="W32" s="108"/>
      <c r="X32" s="24"/>
      <c r="Y32" s="108"/>
      <c r="Z32" s="24"/>
      <c r="AA32" s="108"/>
      <c r="AB32" s="24">
        <v>1</v>
      </c>
      <c r="AC32" s="108"/>
      <c r="AD32" s="104"/>
      <c r="AE32" s="106"/>
      <c r="AF32" s="118"/>
    </row>
    <row r="33" spans="2:32" ht="15.75" customHeight="1" thickBot="1" x14ac:dyDescent="0.3">
      <c r="B33" s="109" t="str">
        <f>'Statistiche Gironi'!C14</f>
        <v>D</v>
      </c>
      <c r="C33" s="48" t="str">
        <f>IF('Statistiche Gironi'!D14 = "","",'Statistiche Gironi'!D14 )</f>
        <v>NicoMilan93</v>
      </c>
      <c r="D33" s="23"/>
      <c r="E33" s="107">
        <f>IF(D31+D32&lt;D33+D34,1,0)</f>
        <v>0</v>
      </c>
      <c r="F33" s="23"/>
      <c r="G33" s="107">
        <f>IF(F31+F32&lt;F33+F34,1,0)</f>
        <v>0</v>
      </c>
      <c r="H33" s="23"/>
      <c r="I33" s="107">
        <f>IF(H31+H32&lt;H33+H34,1,0)</f>
        <v>0</v>
      </c>
      <c r="J33" s="23">
        <v>1</v>
      </c>
      <c r="K33" s="107">
        <f>IF(J31+J32&lt;J33+J34,1,0)</f>
        <v>1</v>
      </c>
      <c r="L33" s="23">
        <v>1</v>
      </c>
      <c r="M33" s="107">
        <f>IF(L31+L32&lt;L33+L34,1,0)</f>
        <v>1</v>
      </c>
      <c r="N33" s="23">
        <v>1</v>
      </c>
      <c r="O33" s="107">
        <f>IF(N31+N32&lt;N33+N34,1,0)</f>
        <v>1</v>
      </c>
      <c r="P33" s="23">
        <v>1</v>
      </c>
      <c r="Q33" s="107">
        <f>IF(P31+P32&lt;P33+P34,1,0)</f>
        <v>1</v>
      </c>
      <c r="R33" s="23"/>
      <c r="S33" s="107">
        <f>IF(R31+R32&lt;R33+R34,1,0)</f>
        <v>0</v>
      </c>
      <c r="T33" s="23"/>
      <c r="U33" s="107">
        <f>IF(T31+T32&lt;T33+T34,1,0)</f>
        <v>1</v>
      </c>
      <c r="V33" s="23"/>
      <c r="W33" s="107">
        <f>IF(V31+V32&lt;V33+V34,1,0)</f>
        <v>0</v>
      </c>
      <c r="X33" s="23">
        <v>1</v>
      </c>
      <c r="Y33" s="107">
        <f>IF(X31+X32&lt;X33+X34,1,0)</f>
        <v>1</v>
      </c>
      <c r="Z33" s="23"/>
      <c r="AA33" s="107">
        <f>IF(Z31+Z32&lt;Z33+Z34,1,0)</f>
        <v>0</v>
      </c>
      <c r="AB33" s="23"/>
      <c r="AC33" s="107">
        <f>IF(AB31+AB32&lt;AB33+AB34,1,0)</f>
        <v>0</v>
      </c>
      <c r="AD33" s="104">
        <f>IF(AF31="NO",0,IF(AE33&gt;AE31,2,IF(AND(AD35=32,AE35=30,AE31=0,AE33=0),0,IF(AE33=AE31,1,0)))+IF(OR(AE33&gt;7+AE31,AE33=AE31-1),1,0))</f>
        <v>1</v>
      </c>
      <c r="AE33" s="105">
        <f>SUM(E33,G33,I33,K33,M33,O33,Q33,S33,U33,W33,Y33,AA33,AC33)</f>
        <v>6</v>
      </c>
      <c r="AF33" s="118"/>
    </row>
    <row r="34" spans="2:32" ht="15.75" customHeight="1" thickBot="1" x14ac:dyDescent="0.3">
      <c r="B34" s="110"/>
      <c r="C34" s="54" t="str">
        <f>IF('Statistiche Gironi'!D15 = "","",'Statistiche Gironi'!D15 )</f>
        <v>Lo Scassatore</v>
      </c>
      <c r="D34" s="25"/>
      <c r="E34" s="111"/>
      <c r="F34" s="25"/>
      <c r="G34" s="111"/>
      <c r="H34" s="25"/>
      <c r="I34" s="111"/>
      <c r="J34" s="25">
        <v>1</v>
      </c>
      <c r="K34" s="111"/>
      <c r="L34" s="25">
        <v>1</v>
      </c>
      <c r="M34" s="111"/>
      <c r="N34" s="25">
        <v>1</v>
      </c>
      <c r="O34" s="111"/>
      <c r="P34" s="25">
        <v>1</v>
      </c>
      <c r="Q34" s="111"/>
      <c r="R34" s="25"/>
      <c r="S34" s="111"/>
      <c r="T34" s="25">
        <v>1</v>
      </c>
      <c r="U34" s="111"/>
      <c r="V34" s="25"/>
      <c r="W34" s="111"/>
      <c r="X34" s="25">
        <v>1</v>
      </c>
      <c r="Y34" s="111"/>
      <c r="Z34" s="25"/>
      <c r="AA34" s="111"/>
      <c r="AB34" s="25"/>
      <c r="AC34" s="111"/>
      <c r="AD34" s="104"/>
      <c r="AE34" s="106"/>
      <c r="AF34" s="114"/>
    </row>
    <row r="35" spans="2:32" ht="15.75" customHeight="1" x14ac:dyDescent="0.25">
      <c r="B35" s="105" t="s">
        <v>17</v>
      </c>
      <c r="C35" s="116"/>
      <c r="D35" s="94">
        <v>1</v>
      </c>
      <c r="E35" s="95">
        <v>38</v>
      </c>
      <c r="F35" s="94">
        <v>1</v>
      </c>
      <c r="G35" s="95">
        <v>25</v>
      </c>
      <c r="H35" s="94">
        <v>0</v>
      </c>
      <c r="I35" s="95">
        <v>34</v>
      </c>
      <c r="J35" s="94">
        <v>0</v>
      </c>
      <c r="K35" s="95">
        <v>48</v>
      </c>
      <c r="L35" s="94">
        <v>0</v>
      </c>
      <c r="M35" s="95">
        <v>39</v>
      </c>
      <c r="N35" s="94">
        <v>1</v>
      </c>
      <c r="O35" s="95">
        <v>21</v>
      </c>
      <c r="P35" s="94">
        <v>0</v>
      </c>
      <c r="Q35" s="95">
        <v>21</v>
      </c>
      <c r="R35" s="94">
        <v>2</v>
      </c>
      <c r="S35" s="95">
        <v>15</v>
      </c>
      <c r="T35" s="94">
        <v>0</v>
      </c>
      <c r="U35" s="95">
        <v>55</v>
      </c>
      <c r="V35" s="94">
        <v>0</v>
      </c>
      <c r="W35" s="95">
        <v>50</v>
      </c>
      <c r="X35" s="94">
        <v>1</v>
      </c>
      <c r="Y35" s="95">
        <v>56</v>
      </c>
      <c r="Z35" s="94">
        <v>0</v>
      </c>
      <c r="AA35" s="95">
        <v>30</v>
      </c>
      <c r="AB35" s="94">
        <v>0</v>
      </c>
      <c r="AC35" s="95">
        <v>54</v>
      </c>
      <c r="AD35" s="33">
        <f>SUM(D35,F35,H35,J35,L35,N35,P35,R35,T35,V35,X35,Z35,AB35,QUOTIENT(SUM(E35,G35,I35,K35,M35,O35,Q35,S35,U35,W35,Y35,AA35,AC35),60))</f>
        <v>14</v>
      </c>
      <c r="AE35" s="35">
        <f>IF(SUM(E35,G35,I35,K35,M35,O35,Q35,S35,U35,W35,Y35,AA35,AC35)&gt;59,MOD(SUM(E35,G35,I35,K35,M35,O35,Q35,S35,U35,W35,Y35,AA35,AC35),60),SUM(E35,G35,I35,K35,M35,O35,Q35,S35,U35,W35,Y35,AA35,AC35))</f>
        <v>6</v>
      </c>
      <c r="AF35" s="33"/>
    </row>
    <row r="36" spans="2:32" ht="15.75" customHeight="1" x14ac:dyDescent="0.25">
      <c r="B36" s="42"/>
      <c r="D36" s="42"/>
      <c r="E36" s="38"/>
      <c r="F36" s="42"/>
      <c r="G36" s="42"/>
      <c r="H36" s="42"/>
      <c r="I36" s="42"/>
      <c r="J36" s="38"/>
      <c r="K36" s="42"/>
      <c r="L36" s="42"/>
      <c r="M36" s="42"/>
      <c r="N36" s="42"/>
      <c r="O36" s="38"/>
      <c r="P36" s="42"/>
      <c r="Q36" s="42"/>
      <c r="R36" s="42"/>
      <c r="S36" s="42"/>
      <c r="T36" s="42"/>
      <c r="U36" s="42"/>
      <c r="V36" s="42"/>
      <c r="W36" s="42"/>
      <c r="X36" s="42"/>
      <c r="Y36" s="42"/>
      <c r="Z36" s="42"/>
      <c r="AA36" s="42"/>
      <c r="AB36" s="42"/>
      <c r="AC36" s="42"/>
      <c r="AD36" s="42"/>
      <c r="AE36" s="42"/>
      <c r="AF36" s="38"/>
    </row>
    <row r="37" spans="2:32" ht="15.75" customHeight="1" thickBot="1" x14ac:dyDescent="0.3">
      <c r="B37" s="112" t="s">
        <v>0</v>
      </c>
      <c r="C37" s="113"/>
      <c r="D37" s="114" t="s">
        <v>1</v>
      </c>
      <c r="E37" s="113"/>
      <c r="F37" s="114" t="s">
        <v>2</v>
      </c>
      <c r="G37" s="113"/>
      <c r="H37" s="114" t="s">
        <v>3</v>
      </c>
      <c r="I37" s="113"/>
      <c r="J37" s="114" t="s">
        <v>4</v>
      </c>
      <c r="K37" s="113"/>
      <c r="L37" s="114" t="s">
        <v>5</v>
      </c>
      <c r="M37" s="113"/>
      <c r="N37" s="114" t="s">
        <v>6</v>
      </c>
      <c r="O37" s="113"/>
      <c r="P37" s="114" t="s">
        <v>7</v>
      </c>
      <c r="Q37" s="113"/>
      <c r="R37" s="114" t="s">
        <v>8</v>
      </c>
      <c r="S37" s="113"/>
      <c r="T37" s="114" t="s">
        <v>9</v>
      </c>
      <c r="U37" s="113"/>
      <c r="V37" s="114" t="s">
        <v>10</v>
      </c>
      <c r="W37" s="113"/>
      <c r="X37" s="114" t="s">
        <v>11</v>
      </c>
      <c r="Y37" s="113"/>
      <c r="Z37" s="114" t="s">
        <v>12</v>
      </c>
      <c r="AA37" s="113"/>
      <c r="AB37" s="114" t="s">
        <v>13</v>
      </c>
      <c r="AC37" s="112"/>
      <c r="AD37" s="45" t="s">
        <v>14</v>
      </c>
      <c r="AE37" s="42" t="s">
        <v>15</v>
      </c>
      <c r="AF37" s="34" t="s">
        <v>16</v>
      </c>
    </row>
    <row r="38" spans="2:32" ht="15.75" customHeight="1" thickBot="1" x14ac:dyDescent="0.3">
      <c r="B38" s="109" t="str">
        <f>'Statistiche Gironi'!C18</f>
        <v>F</v>
      </c>
      <c r="C38" s="48" t="str">
        <f>IF('Statistiche Gironi'!D18 = "","",'Statistiche Gironi'!D18 )</f>
        <v>Etneus95</v>
      </c>
      <c r="D38" s="23"/>
      <c r="E38" s="107">
        <f>IF(D38+D39&gt;D40+D41,1,0)</f>
        <v>0</v>
      </c>
      <c r="F38" s="23">
        <v>1</v>
      </c>
      <c r="G38" s="107">
        <f>IF(F38+F39&gt;F40+F41,1,0)</f>
        <v>0</v>
      </c>
      <c r="H38" s="23"/>
      <c r="I38" s="107">
        <f>IF(H38+H39&gt;H40+H41,1,0)</f>
        <v>0</v>
      </c>
      <c r="J38" s="23">
        <v>1</v>
      </c>
      <c r="K38" s="107">
        <f>IF(J38+J39&gt;J40+J41,1,0)</f>
        <v>1</v>
      </c>
      <c r="L38" s="23"/>
      <c r="M38" s="107">
        <f>IF(L38+L39&gt;L40+L41,1,0)</f>
        <v>0</v>
      </c>
      <c r="N38" s="23"/>
      <c r="O38" s="107">
        <f>IF(N38+N39&gt;N40+N41,1,0)</f>
        <v>0</v>
      </c>
      <c r="P38" s="23"/>
      <c r="Q38" s="107">
        <f>IF(P38+P39&gt;P40+P41,1,0)</f>
        <v>1</v>
      </c>
      <c r="R38" s="23"/>
      <c r="S38" s="107">
        <f>IF(R38+R39&gt;R40+R41,1,0)</f>
        <v>1</v>
      </c>
      <c r="T38" s="23">
        <v>1</v>
      </c>
      <c r="U38" s="107">
        <f>IF(T38+T39&gt;T40+T41,1,0)</f>
        <v>1</v>
      </c>
      <c r="V38" s="23"/>
      <c r="W38" s="107">
        <f>IF(V38+V39&gt;V40+V41,1,0)</f>
        <v>1</v>
      </c>
      <c r="X38" s="23">
        <v>1</v>
      </c>
      <c r="Y38" s="107">
        <f>IF(X38+X39&gt;X40+X41,1,0)</f>
        <v>1</v>
      </c>
      <c r="Z38" s="23">
        <v>1</v>
      </c>
      <c r="AA38" s="107">
        <f>IF(Z38+Z39&gt;Z40+Z41,1,0)</f>
        <v>1</v>
      </c>
      <c r="AB38" s="23"/>
      <c r="AC38" s="107">
        <f>IF(AB38+AB39&gt;AB40+AB41,1,0)</f>
        <v>0</v>
      </c>
      <c r="AD38" s="104">
        <f>IF(AF38="NO",0,IF(AE38&gt;AE40,2,IF(AND(AD42=32,AE42=30,AE38=0,AE40=0),0,IF(AE40=AE38,1,0)))+IF(OR(AE38&gt;7+AE40,AE38=AE40-1),1,0))</f>
        <v>2</v>
      </c>
      <c r="AE38" s="105">
        <f>SUM(E38,G38,I38,K38,M38,O38,Q38,S38,U38,W38,Y38,AA38,AC38)</f>
        <v>7</v>
      </c>
      <c r="AF38" s="117" t="str">
        <f>IF(SUM(AE42,AD42*60)&gt;0,"SI","NO")</f>
        <v>SI</v>
      </c>
    </row>
    <row r="39" spans="2:32" ht="15.75" customHeight="1" thickBot="1" x14ac:dyDescent="0.3">
      <c r="B39" s="115"/>
      <c r="C39" s="51" t="str">
        <f>IF('Statistiche Gironi'!D19= "","",'Statistiche Gironi'!D19)</f>
        <v>ciccio</v>
      </c>
      <c r="D39" s="24">
        <v>1</v>
      </c>
      <c r="E39" s="108"/>
      <c r="F39" s="24"/>
      <c r="G39" s="108"/>
      <c r="H39" s="24"/>
      <c r="I39" s="108"/>
      <c r="J39" s="24">
        <v>1</v>
      </c>
      <c r="K39" s="108"/>
      <c r="L39" s="24"/>
      <c r="M39" s="108"/>
      <c r="N39" s="24"/>
      <c r="O39" s="108"/>
      <c r="P39" s="24">
        <v>1</v>
      </c>
      <c r="Q39" s="108"/>
      <c r="R39" s="24">
        <v>1</v>
      </c>
      <c r="S39" s="108"/>
      <c r="T39" s="24">
        <v>1</v>
      </c>
      <c r="U39" s="108"/>
      <c r="V39" s="24">
        <v>1</v>
      </c>
      <c r="W39" s="108"/>
      <c r="X39" s="24">
        <v>1</v>
      </c>
      <c r="Y39" s="108"/>
      <c r="Z39" s="24">
        <v>1</v>
      </c>
      <c r="AA39" s="108"/>
      <c r="AB39" s="24"/>
      <c r="AC39" s="108"/>
      <c r="AD39" s="104"/>
      <c r="AE39" s="106"/>
      <c r="AF39" s="118"/>
    </row>
    <row r="40" spans="2:32" ht="15.75" customHeight="1" thickBot="1" x14ac:dyDescent="0.3">
      <c r="B40" s="109" t="str">
        <f>'Statistiche Gironi'!C16</f>
        <v>E</v>
      </c>
      <c r="C40" s="52" t="str">
        <f>IF('Statistiche Gironi'!D16 = "","",'Statistiche Gironi'!D16)</f>
        <v>Angels93</v>
      </c>
      <c r="D40" s="23">
        <v>1</v>
      </c>
      <c r="E40" s="107">
        <f>IF(D38+D39&lt;D40+D41,1,0)</f>
        <v>1</v>
      </c>
      <c r="F40" s="23">
        <v>1</v>
      </c>
      <c r="G40" s="107">
        <f>IF(F38+F39&lt;F40+F41,1,0)</f>
        <v>1</v>
      </c>
      <c r="H40" s="23"/>
      <c r="I40" s="107">
        <f>IF(H38+H39&lt;H40+H41,1,0)</f>
        <v>1</v>
      </c>
      <c r="J40" s="23"/>
      <c r="K40" s="107">
        <f>IF(J38+J39&lt;J40+J41,1,0)</f>
        <v>0</v>
      </c>
      <c r="L40" s="23">
        <v>1</v>
      </c>
      <c r="M40" s="107">
        <f>IF(L38+L39&lt;L40+L41,1,0)</f>
        <v>1</v>
      </c>
      <c r="N40" s="23"/>
      <c r="O40" s="107">
        <f>IF(N38+N39&lt;N40+N41,1,0)</f>
        <v>1</v>
      </c>
      <c r="P40" s="23"/>
      <c r="Q40" s="107">
        <f>IF(P38+P39&lt;P40+P41,1,0)</f>
        <v>0</v>
      </c>
      <c r="R40" s="23"/>
      <c r="S40" s="107">
        <f>IF(R38+R39&lt;R40+R41,1,0)</f>
        <v>0</v>
      </c>
      <c r="T40" s="23"/>
      <c r="U40" s="107">
        <f>IF(T38+T39&lt;T40+T41,1,0)</f>
        <v>0</v>
      </c>
      <c r="V40" s="23"/>
      <c r="W40" s="107">
        <f>IF(V38+V39&lt;V40+V41,1,0)</f>
        <v>0</v>
      </c>
      <c r="X40" s="23"/>
      <c r="Y40" s="107">
        <f>IF(X38+X39&lt;X40+X41,1,0)</f>
        <v>0</v>
      </c>
      <c r="Z40" s="23"/>
      <c r="AA40" s="107">
        <f>IF(Z38+Z39&lt;Z40+Z41,1,0)</f>
        <v>0</v>
      </c>
      <c r="AB40" s="23">
        <v>1</v>
      </c>
      <c r="AC40" s="107">
        <f>IF(AB38+AB39&lt;AB40+AB41,1,0)</f>
        <v>1</v>
      </c>
      <c r="AD40" s="104">
        <f>IF(AF38="NO",0,IF(AE40&gt;AE38,2,IF(AND(AD42=32,AE42=30,AE38=0,AE40=0),0,IF(AE40=AE38,1,0)))+IF(OR(AE40&gt;7+AE38,AE40=AE38-1),1,0))</f>
        <v>1</v>
      </c>
      <c r="AE40" s="105">
        <f>SUM(E40,G40,I40,K40,M40,O40,Q40,S40,U40,W40,Y40,AA40,AC40)</f>
        <v>6</v>
      </c>
      <c r="AF40" s="118"/>
    </row>
    <row r="41" spans="2:32" ht="15.75" customHeight="1" thickBot="1" x14ac:dyDescent="0.3">
      <c r="B41" s="110"/>
      <c r="C41" s="53" t="str">
        <f>IF('Statistiche Gironi'!D17 = "","",'Statistiche Gironi'!D17 )</f>
        <v>Kratos</v>
      </c>
      <c r="D41" s="25">
        <v>1</v>
      </c>
      <c r="E41" s="111"/>
      <c r="F41" s="25">
        <v>1</v>
      </c>
      <c r="G41" s="111"/>
      <c r="H41" s="25">
        <v>1</v>
      </c>
      <c r="I41" s="111"/>
      <c r="J41" s="25"/>
      <c r="K41" s="111"/>
      <c r="L41" s="25">
        <v>1</v>
      </c>
      <c r="M41" s="111"/>
      <c r="N41" s="25">
        <v>1</v>
      </c>
      <c r="O41" s="111"/>
      <c r="P41" s="25"/>
      <c r="Q41" s="111"/>
      <c r="R41" s="25"/>
      <c r="S41" s="111"/>
      <c r="T41" s="25"/>
      <c r="U41" s="111"/>
      <c r="V41" s="25"/>
      <c r="W41" s="111"/>
      <c r="X41" s="25"/>
      <c r="Y41" s="111"/>
      <c r="Z41" s="25"/>
      <c r="AA41" s="111"/>
      <c r="AB41" s="25">
        <v>1</v>
      </c>
      <c r="AC41" s="111"/>
      <c r="AD41" s="104"/>
      <c r="AE41" s="106"/>
      <c r="AF41" s="114"/>
    </row>
    <row r="42" spans="2:32" ht="15.75" customHeight="1" x14ac:dyDescent="0.25">
      <c r="B42" s="105" t="s">
        <v>17</v>
      </c>
      <c r="C42" s="116"/>
      <c r="D42" s="94">
        <v>2</v>
      </c>
      <c r="E42" s="95">
        <v>30</v>
      </c>
      <c r="F42" s="94">
        <v>2</v>
      </c>
      <c r="G42" s="95">
        <v>30</v>
      </c>
      <c r="H42" s="94">
        <v>0</v>
      </c>
      <c r="I42" s="95">
        <v>24</v>
      </c>
      <c r="J42" s="94">
        <v>1</v>
      </c>
      <c r="K42" s="95">
        <v>42</v>
      </c>
      <c r="L42" s="94">
        <v>0</v>
      </c>
      <c r="M42" s="95">
        <v>23</v>
      </c>
      <c r="N42" s="94">
        <v>1</v>
      </c>
      <c r="O42" s="95">
        <v>51</v>
      </c>
      <c r="P42" s="94">
        <v>1</v>
      </c>
      <c r="Q42" s="95">
        <v>43</v>
      </c>
      <c r="R42" s="94">
        <v>1</v>
      </c>
      <c r="S42" s="95">
        <v>37</v>
      </c>
      <c r="T42" s="94">
        <v>0</v>
      </c>
      <c r="U42" s="95">
        <v>36</v>
      </c>
      <c r="V42" s="94">
        <v>1</v>
      </c>
      <c r="W42" s="95">
        <v>30</v>
      </c>
      <c r="X42" s="94">
        <v>2</v>
      </c>
      <c r="Y42" s="95">
        <v>6</v>
      </c>
      <c r="Z42" s="94">
        <v>0</v>
      </c>
      <c r="AA42" s="95">
        <v>30</v>
      </c>
      <c r="AB42" s="94">
        <v>0</v>
      </c>
      <c r="AC42" s="95">
        <v>56</v>
      </c>
      <c r="AD42" s="33">
        <f>SUM(D142,F42,H42,J42,L42,N42,P42,R42,T42,V42,X42,Z42,AB42,QUOTIENT(SUM(E42,G42,I42,K42,M42,O42,Q42,S42,U42,W42,Y42,AA42,AC42),60))</f>
        <v>16</v>
      </c>
      <c r="AE42" s="35">
        <f>IF(SUM(E42,G42,I42,K42,M42,O42,Q42,S42,U42,W42,Y42,AA42,AC42)&gt;59,MOD(SUM(E42,G42,I42,K42,M42,O42,Q42,S42,U42,W42,Y42,AA42,AC42),60),SUM(E42,G42,I42,K42,M42,O42,Q42,S42,U42,W42,Y42,AA42,AC42))</f>
        <v>18</v>
      </c>
      <c r="AF42" s="33"/>
    </row>
  </sheetData>
  <mergeCells count="288">
    <mergeCell ref="AF3:AF6"/>
    <mergeCell ref="AF10:AF13"/>
    <mergeCell ref="AF17:AF20"/>
    <mergeCell ref="AF24:AF27"/>
    <mergeCell ref="AF31:AF34"/>
    <mergeCell ref="AF38:AF41"/>
    <mergeCell ref="AE40:AE41"/>
    <mergeCell ref="B42:C42"/>
    <mergeCell ref="U40:U41"/>
    <mergeCell ref="W40:W41"/>
    <mergeCell ref="Y40:Y41"/>
    <mergeCell ref="AA40:AA41"/>
    <mergeCell ref="AC40:AC41"/>
    <mergeCell ref="AD40:AD41"/>
    <mergeCell ref="AE38:AE39"/>
    <mergeCell ref="B40:B41"/>
    <mergeCell ref="E40:E41"/>
    <mergeCell ref="G40:G41"/>
    <mergeCell ref="I40:I41"/>
    <mergeCell ref="K40:K41"/>
    <mergeCell ref="M40:M41"/>
    <mergeCell ref="O40:O41"/>
    <mergeCell ref="Q40:Q41"/>
    <mergeCell ref="S40:S41"/>
    <mergeCell ref="U38:U39"/>
    <mergeCell ref="W38:W39"/>
    <mergeCell ref="Y38:Y39"/>
    <mergeCell ref="AA38:AA39"/>
    <mergeCell ref="AC38:AC39"/>
    <mergeCell ref="AD38:AD39"/>
    <mergeCell ref="AB37:AC37"/>
    <mergeCell ref="B38:B39"/>
    <mergeCell ref="E38:E39"/>
    <mergeCell ref="G38:G39"/>
    <mergeCell ref="I38:I39"/>
    <mergeCell ref="K38:K39"/>
    <mergeCell ref="M38:M39"/>
    <mergeCell ref="O38:O39"/>
    <mergeCell ref="Q38:Q39"/>
    <mergeCell ref="S38:S39"/>
    <mergeCell ref="P37:Q37"/>
    <mergeCell ref="R37:S37"/>
    <mergeCell ref="T37:U37"/>
    <mergeCell ref="V37:W37"/>
    <mergeCell ref="X37:Y37"/>
    <mergeCell ref="Z37:AA37"/>
    <mergeCell ref="AD31:AD32"/>
    <mergeCell ref="AE31:AE32"/>
    <mergeCell ref="B35:C35"/>
    <mergeCell ref="B37:C37"/>
    <mergeCell ref="D37:E37"/>
    <mergeCell ref="F37:G37"/>
    <mergeCell ref="H37:I37"/>
    <mergeCell ref="J37:K37"/>
    <mergeCell ref="L37:M37"/>
    <mergeCell ref="N37:O37"/>
    <mergeCell ref="O31:O32"/>
    <mergeCell ref="Q31:Q32"/>
    <mergeCell ref="S31:S32"/>
    <mergeCell ref="U31:U32"/>
    <mergeCell ref="W31:W32"/>
    <mergeCell ref="Y31:Y32"/>
    <mergeCell ref="B31:B32"/>
    <mergeCell ref="E31:E32"/>
    <mergeCell ref="G31:G32"/>
    <mergeCell ref="I31:I32"/>
    <mergeCell ref="K31:K32"/>
    <mergeCell ref="M31:M32"/>
    <mergeCell ref="AA33:AA34"/>
    <mergeCell ref="AC33:AC34"/>
    <mergeCell ref="L30:M30"/>
    <mergeCell ref="N30:O30"/>
    <mergeCell ref="P30:Q30"/>
    <mergeCell ref="R30:S30"/>
    <mergeCell ref="T30:U30"/>
    <mergeCell ref="V30:W30"/>
    <mergeCell ref="AA26:AA27"/>
    <mergeCell ref="AC26:AC27"/>
    <mergeCell ref="AD26:AD27"/>
    <mergeCell ref="AE26:AE27"/>
    <mergeCell ref="B28:C28"/>
    <mergeCell ref="B30:C30"/>
    <mergeCell ref="D30:E30"/>
    <mergeCell ref="F30:G30"/>
    <mergeCell ref="H30:I30"/>
    <mergeCell ref="J30:K30"/>
    <mergeCell ref="AC24:AC25"/>
    <mergeCell ref="AD24:AD25"/>
    <mergeCell ref="AE24:AE25"/>
    <mergeCell ref="B26:B27"/>
    <mergeCell ref="E26:E27"/>
    <mergeCell ref="G26:G27"/>
    <mergeCell ref="I26:I27"/>
    <mergeCell ref="K26:K27"/>
    <mergeCell ref="M26:M27"/>
    <mergeCell ref="O26:O27"/>
    <mergeCell ref="Q24:Q25"/>
    <mergeCell ref="S24:S25"/>
    <mergeCell ref="U24:U25"/>
    <mergeCell ref="W24:W25"/>
    <mergeCell ref="Y24:Y25"/>
    <mergeCell ref="AA24:AA25"/>
    <mergeCell ref="Q26:Q27"/>
    <mergeCell ref="P23:Q23"/>
    <mergeCell ref="R23:S23"/>
    <mergeCell ref="X23:Y23"/>
    <mergeCell ref="Z23:AA23"/>
    <mergeCell ref="AB23:AC23"/>
    <mergeCell ref="B24:B25"/>
    <mergeCell ref="E24:E25"/>
    <mergeCell ref="G24:G25"/>
    <mergeCell ref="I24:I25"/>
    <mergeCell ref="K24:K25"/>
    <mergeCell ref="M24:M25"/>
    <mergeCell ref="O24:O25"/>
    <mergeCell ref="T23:U23"/>
    <mergeCell ref="V23:W23"/>
    <mergeCell ref="Q19:Q20"/>
    <mergeCell ref="S19:S20"/>
    <mergeCell ref="U19:U20"/>
    <mergeCell ref="W19:W20"/>
    <mergeCell ref="Y19:Y20"/>
    <mergeCell ref="B19:B20"/>
    <mergeCell ref="E19:E20"/>
    <mergeCell ref="G19:G20"/>
    <mergeCell ref="I19:I20"/>
    <mergeCell ref="K19:K20"/>
    <mergeCell ref="M19:M20"/>
    <mergeCell ref="B21:C21"/>
    <mergeCell ref="B23:C23"/>
    <mergeCell ref="D23:E23"/>
    <mergeCell ref="F23:G23"/>
    <mergeCell ref="H23:I23"/>
    <mergeCell ref="J23:K23"/>
    <mergeCell ref="L23:M23"/>
    <mergeCell ref="N23:O23"/>
    <mergeCell ref="O19:O20"/>
    <mergeCell ref="J9:K9"/>
    <mergeCell ref="AE12:AE13"/>
    <mergeCell ref="B16:C16"/>
    <mergeCell ref="D16:E16"/>
    <mergeCell ref="F16:G16"/>
    <mergeCell ref="H16:I16"/>
    <mergeCell ref="J16:K16"/>
    <mergeCell ref="L16:M16"/>
    <mergeCell ref="O10:O11"/>
    <mergeCell ref="Q10:Q11"/>
    <mergeCell ref="S10:S11"/>
    <mergeCell ref="U10:U11"/>
    <mergeCell ref="W10:W11"/>
    <mergeCell ref="Y10:Y11"/>
    <mergeCell ref="B10:B11"/>
    <mergeCell ref="E10:E11"/>
    <mergeCell ref="G10:G11"/>
    <mergeCell ref="I10:I11"/>
    <mergeCell ref="K10:K11"/>
    <mergeCell ref="M10:M11"/>
    <mergeCell ref="AB16:AC16"/>
    <mergeCell ref="B14:C14"/>
    <mergeCell ref="AA10:AA11"/>
    <mergeCell ref="AC10:AC11"/>
    <mergeCell ref="AD33:AD34"/>
    <mergeCell ref="AE33:AE34"/>
    <mergeCell ref="O33:O34"/>
    <mergeCell ref="Q33:Q34"/>
    <mergeCell ref="S33:S34"/>
    <mergeCell ref="U33:U34"/>
    <mergeCell ref="W33:W34"/>
    <mergeCell ref="Y33:Y34"/>
    <mergeCell ref="B33:B34"/>
    <mergeCell ref="E33:E34"/>
    <mergeCell ref="G33:G34"/>
    <mergeCell ref="I33:I34"/>
    <mergeCell ref="K33:K34"/>
    <mergeCell ref="M33:M34"/>
    <mergeCell ref="AA31:AA32"/>
    <mergeCell ref="AC31:AC32"/>
    <mergeCell ref="X30:Y30"/>
    <mergeCell ref="Z30:AA30"/>
    <mergeCell ref="AB30:AC30"/>
    <mergeCell ref="S26:S27"/>
    <mergeCell ref="U26:U27"/>
    <mergeCell ref="W26:W27"/>
    <mergeCell ref="Y26:Y27"/>
    <mergeCell ref="AA19:AA20"/>
    <mergeCell ref="AC19:AC20"/>
    <mergeCell ref="AD17:AD18"/>
    <mergeCell ref="AE17:AE18"/>
    <mergeCell ref="S17:S18"/>
    <mergeCell ref="U17:U18"/>
    <mergeCell ref="W17:W18"/>
    <mergeCell ref="Y17:Y18"/>
    <mergeCell ref="AA17:AA18"/>
    <mergeCell ref="AC17:AC18"/>
    <mergeCell ref="AD19:AD20"/>
    <mergeCell ref="AE19:AE20"/>
    <mergeCell ref="B17:B18"/>
    <mergeCell ref="E17:E18"/>
    <mergeCell ref="G17:G18"/>
    <mergeCell ref="I17:I18"/>
    <mergeCell ref="K17:K18"/>
    <mergeCell ref="M17:M18"/>
    <mergeCell ref="O17:O18"/>
    <mergeCell ref="Q17:Q18"/>
    <mergeCell ref="Z16:AA16"/>
    <mergeCell ref="N16:O16"/>
    <mergeCell ref="P16:Q16"/>
    <mergeCell ref="R16:S16"/>
    <mergeCell ref="T16:U16"/>
    <mergeCell ref="V16:W16"/>
    <mergeCell ref="X16:Y16"/>
    <mergeCell ref="AE10:AE11"/>
    <mergeCell ref="X9:Y9"/>
    <mergeCell ref="Z9:AA9"/>
    <mergeCell ref="AB9:AC9"/>
    <mergeCell ref="AA5:AA6"/>
    <mergeCell ref="AC5:AC6"/>
    <mergeCell ref="AD5:AD6"/>
    <mergeCell ref="AE5:AE6"/>
    <mergeCell ref="W3:W4"/>
    <mergeCell ref="Y3:Y4"/>
    <mergeCell ref="AA3:AA4"/>
    <mergeCell ref="AC3:AC4"/>
    <mergeCell ref="AD3:AD4"/>
    <mergeCell ref="AE3:AE4"/>
    <mergeCell ref="Y5:Y6"/>
    <mergeCell ref="V9:W9"/>
    <mergeCell ref="AD10:AD11"/>
    <mergeCell ref="AB2:AC2"/>
    <mergeCell ref="B3:B4"/>
    <mergeCell ref="E3:E4"/>
    <mergeCell ref="G3:G4"/>
    <mergeCell ref="I3:I4"/>
    <mergeCell ref="K3:K4"/>
    <mergeCell ref="M3:M4"/>
    <mergeCell ref="O3:O4"/>
    <mergeCell ref="Q3:Q4"/>
    <mergeCell ref="S3:S4"/>
    <mergeCell ref="B2:C2"/>
    <mergeCell ref="D2:E2"/>
    <mergeCell ref="F2:G2"/>
    <mergeCell ref="H2:I2"/>
    <mergeCell ref="J2:K2"/>
    <mergeCell ref="L2:M2"/>
    <mergeCell ref="N2:O2"/>
    <mergeCell ref="P2:Q2"/>
    <mergeCell ref="R2:S2"/>
    <mergeCell ref="U3:U4"/>
    <mergeCell ref="T2:U2"/>
    <mergeCell ref="V2:W2"/>
    <mergeCell ref="X2:Y2"/>
    <mergeCell ref="Z2:AA2"/>
    <mergeCell ref="AC12:AC13"/>
    <mergeCell ref="AD12:AD13"/>
    <mergeCell ref="Q12:Q13"/>
    <mergeCell ref="S12:S13"/>
    <mergeCell ref="U12:U13"/>
    <mergeCell ref="I12:I13"/>
    <mergeCell ref="M12:M13"/>
    <mergeCell ref="O12:O13"/>
    <mergeCell ref="K12:K13"/>
    <mergeCell ref="W12:W13"/>
    <mergeCell ref="Y12:Y13"/>
    <mergeCell ref="AA12:AA13"/>
    <mergeCell ref="B12:B13"/>
    <mergeCell ref="E12:E13"/>
    <mergeCell ref="G12:G13"/>
    <mergeCell ref="B5:B6"/>
    <mergeCell ref="E5:E6"/>
    <mergeCell ref="G5:G6"/>
    <mergeCell ref="S5:S6"/>
    <mergeCell ref="U5:U6"/>
    <mergeCell ref="W5:W6"/>
    <mergeCell ref="M5:M6"/>
    <mergeCell ref="O5:O6"/>
    <mergeCell ref="Q5:Q6"/>
    <mergeCell ref="I5:I6"/>
    <mergeCell ref="K5:K6"/>
    <mergeCell ref="L9:M9"/>
    <mergeCell ref="N9:O9"/>
    <mergeCell ref="P9:Q9"/>
    <mergeCell ref="R9:S9"/>
    <mergeCell ref="T9:U9"/>
    <mergeCell ref="B7:C7"/>
    <mergeCell ref="B9:C9"/>
    <mergeCell ref="D9:E9"/>
    <mergeCell ref="F9:G9"/>
    <mergeCell ref="H9:I9"/>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zoomScaleNormal="100" workbookViewId="0"/>
  </sheetViews>
  <sheetFormatPr defaultColWidth="1.42578125" defaultRowHeight="15.75" customHeight="1" x14ac:dyDescent="0.25"/>
  <cols>
    <col min="1" max="1" width="1.42578125" style="1"/>
    <col min="2" max="2" width="4.140625" style="1" bestFit="1" customWidth="1"/>
    <col min="3" max="3" width="2.28515625" style="1" bestFit="1" customWidth="1"/>
    <col min="4" max="4" width="14.140625" style="1" bestFit="1" customWidth="1"/>
    <col min="5" max="5" width="5.7109375" style="1" bestFit="1" customWidth="1"/>
    <col min="6" max="6" width="1.42578125" style="8"/>
    <col min="7" max="10" width="5" style="1" customWidth="1"/>
    <col min="11" max="11" width="1.42578125" style="8"/>
    <col min="12" max="15" width="5" style="1" customWidth="1"/>
    <col min="16" max="16" width="1.42578125" style="8"/>
    <col min="17" max="22" width="5" style="1" customWidth="1"/>
    <col min="23" max="23" width="1.42578125" style="1" customWidth="1"/>
    <col min="24" max="24" width="5" style="1" customWidth="1"/>
    <col min="25" max="25" width="8" style="1" bestFit="1" customWidth="1"/>
    <col min="26" max="26" width="8.85546875" style="1" bestFit="1" customWidth="1"/>
    <col min="27" max="27" width="1.42578125" style="1"/>
    <col min="28" max="28" width="5" style="1" customWidth="1"/>
    <col min="29" max="29" width="8" style="1" bestFit="1" customWidth="1"/>
    <col min="30" max="30" width="8.85546875" style="1" bestFit="1" customWidth="1"/>
    <col min="31" max="16384" width="1.42578125" style="1"/>
  </cols>
  <sheetData>
    <row r="1" spans="2:33" ht="15.75" customHeight="1" thickBot="1" x14ac:dyDescent="0.3">
      <c r="B1" s="42"/>
      <c r="C1" s="42"/>
      <c r="D1" s="42"/>
      <c r="E1" s="42"/>
      <c r="F1" s="38"/>
      <c r="G1" s="42"/>
      <c r="H1" s="42"/>
      <c r="I1" s="42"/>
      <c r="J1" s="42"/>
      <c r="K1" s="38"/>
      <c r="L1" s="42"/>
      <c r="M1" s="42"/>
      <c r="N1" s="42"/>
      <c r="O1" s="42"/>
      <c r="P1" s="38"/>
      <c r="Q1" s="42"/>
      <c r="R1" s="42"/>
      <c r="S1" s="42"/>
      <c r="T1" s="42"/>
      <c r="U1" s="42"/>
      <c r="V1" s="42"/>
      <c r="W1" s="42"/>
      <c r="X1" s="42"/>
      <c r="Y1" s="42"/>
      <c r="Z1" s="42"/>
      <c r="AA1" s="42"/>
      <c r="AB1" s="42"/>
      <c r="AC1" s="42"/>
      <c r="AD1" s="42"/>
      <c r="AE1" s="42"/>
      <c r="AF1" s="42"/>
      <c r="AG1" s="42"/>
    </row>
    <row r="2" spans="2:33" ht="15.75" customHeight="1" thickBot="1" x14ac:dyDescent="0.3">
      <c r="B2" s="119" t="s">
        <v>18</v>
      </c>
      <c r="C2" s="119"/>
      <c r="D2" s="119"/>
      <c r="E2" s="119"/>
      <c r="F2" s="38"/>
      <c r="G2" s="119" t="s">
        <v>19</v>
      </c>
      <c r="H2" s="119"/>
      <c r="I2" s="119"/>
      <c r="J2" s="119"/>
      <c r="K2" s="38"/>
      <c r="L2" s="119" t="s">
        <v>20</v>
      </c>
      <c r="M2" s="119"/>
      <c r="N2" s="119"/>
      <c r="O2" s="119"/>
      <c r="P2" s="38"/>
      <c r="Q2" s="145" t="s">
        <v>17</v>
      </c>
      <c r="R2" s="145"/>
      <c r="S2" s="145"/>
      <c r="T2" s="145"/>
      <c r="U2" s="145"/>
      <c r="V2" s="145"/>
      <c r="W2" s="42"/>
      <c r="X2" s="145" t="s">
        <v>21</v>
      </c>
      <c r="Y2" s="145"/>
      <c r="Z2" s="145"/>
      <c r="AA2" s="42"/>
      <c r="AB2" s="145" t="s">
        <v>22</v>
      </c>
      <c r="AC2" s="145"/>
      <c r="AD2" s="145"/>
      <c r="AE2" s="42"/>
      <c r="AF2" s="133" t="s">
        <v>23</v>
      </c>
      <c r="AG2" s="134"/>
    </row>
    <row r="3" spans="2:33" ht="15.75" customHeight="1" thickTop="1" thickBot="1" x14ac:dyDescent="0.3">
      <c r="B3" s="40" t="s">
        <v>24</v>
      </c>
      <c r="C3" s="122" t="s">
        <v>0</v>
      </c>
      <c r="D3" s="122"/>
      <c r="E3" s="34" t="s">
        <v>25</v>
      </c>
      <c r="F3" s="38"/>
      <c r="G3" s="7" t="s">
        <v>26</v>
      </c>
      <c r="H3" s="7" t="s">
        <v>27</v>
      </c>
      <c r="I3" s="6" t="s">
        <v>28</v>
      </c>
      <c r="J3" s="12" t="s">
        <v>29</v>
      </c>
      <c r="K3" s="38"/>
      <c r="L3" s="7" t="s">
        <v>26</v>
      </c>
      <c r="M3" s="7" t="s">
        <v>27</v>
      </c>
      <c r="N3" s="6" t="s">
        <v>28</v>
      </c>
      <c r="O3" s="12" t="s">
        <v>29</v>
      </c>
      <c r="P3" s="38"/>
      <c r="Q3" s="126" t="s">
        <v>26</v>
      </c>
      <c r="R3" s="127"/>
      <c r="S3" s="127" t="s">
        <v>30</v>
      </c>
      <c r="T3" s="127"/>
      <c r="U3" s="130" t="s">
        <v>31</v>
      </c>
      <c r="V3" s="131"/>
      <c r="W3" s="42"/>
      <c r="X3" s="7" t="s">
        <v>26</v>
      </c>
      <c r="Y3" s="43" t="s">
        <v>30</v>
      </c>
      <c r="Z3" s="44" t="s">
        <v>31</v>
      </c>
      <c r="AA3" s="42"/>
      <c r="AB3" s="7" t="s">
        <v>26</v>
      </c>
      <c r="AC3" s="43" t="s">
        <v>30</v>
      </c>
      <c r="AD3" s="44" t="s">
        <v>31</v>
      </c>
      <c r="AE3" s="42"/>
      <c r="AF3" s="135"/>
      <c r="AG3" s="136"/>
    </row>
    <row r="4" spans="2:33" ht="15.75" customHeight="1" thickBot="1" x14ac:dyDescent="0.3">
      <c r="B4" s="120" t="str">
        <f>IF(OR(AND(E4&gt;E6,E4&gt;E8),AND(E4&gt;E6,E4=E8),AND(E4=E6,E4&gt;E8),AND(E4=E6,E4=E8)),"1°",IF(OR(E4&gt;E6,E4&gt;E8,E4=E6,E4=E8),"2°","3°"))</f>
        <v>1°</v>
      </c>
      <c r="C4" s="105" t="s">
        <v>32</v>
      </c>
      <c r="D4" s="3" t="s">
        <v>47</v>
      </c>
      <c r="E4" s="121">
        <f>SUM(IF('Girone 1'!AF3="SI",'Girone 1'!AD3,0),IF('Girone 1'!AF10="SI",'Girone 1'!AD10,0),IF('Girone 1'!AF24="SI",'Girone 1'!AD26,0),IF('Girone 1'!AF31="SI",'Girone 1'!AD33,0))</f>
        <v>6</v>
      </c>
      <c r="F4" s="38"/>
      <c r="G4" s="116">
        <f>SUM(IF('Girone 1'!AF3="SI",13,0),IF('Girone 1'!AF10="SI",13,0),IF('Girone 1'!AF24="SI",13,0),IF('Girone 1'!AF31="SI",13,0))</f>
        <v>52</v>
      </c>
      <c r="H4" s="120">
        <f>SUM('Girone 1'!AE3,'Girone 1'!AE10,'Girone 1'!AE26,'Girone 1'!AE33)</f>
        <v>28</v>
      </c>
      <c r="I4" s="104">
        <f>G4-H4-('Girone 1'!AE5+'Girone 1'!AE12+'Girone 1'!AE24+'Girone 1'!AE31)</f>
        <v>6</v>
      </c>
      <c r="J4" s="121">
        <f>G4-H4-I4</f>
        <v>18</v>
      </c>
      <c r="K4" s="38"/>
      <c r="L4" s="116">
        <f>IFERROR(QUOTIENT(G4,13),0)</f>
        <v>4</v>
      </c>
      <c r="M4" s="116">
        <f>SUM(IF('Girone 1'!AD3=2,1,0),IF('Girone 1'!AD10=2,1,0),IF('Girone 1'!AD26=2,1,0),IF('Girone 1'!AD33=2,1,0))</f>
        <v>3</v>
      </c>
      <c r="N4" s="104">
        <f>SUM(IF('Girone 1'!AD3=1,1,0),IF('Girone 1'!AD10=1,1,0),IF('Girone 1'!AD26=1,1,0),IF('Girone 1'!AD33=1,1,0))</f>
        <v>0</v>
      </c>
      <c r="O4" s="117">
        <f>L4-M4-N4</f>
        <v>1</v>
      </c>
      <c r="P4" s="38"/>
      <c r="Q4" s="109">
        <f>SUM('Girone 1'!AD7,'Girone 1'!AD14,'Girone 1'!AD28,'Girone 1'!AD35,QUOTIENT(SUM('Girone 1'!AE7,'Girone 1'!AE14,'Girone 1'!AE28,'Girone 1'!AE35),60))</f>
        <v>79</v>
      </c>
      <c r="R4" s="116">
        <f>MOD(SUM('Girone 1'!AE7,'Girone 1'!AE14,'Girone 1'!AE28,'Girone 1'!AE35),60)</f>
        <v>11</v>
      </c>
      <c r="S4" s="128">
        <f>IFERROR(QUOTIENT(QUOTIENT(SUM(R4,Q4*60),G4),60),0)</f>
        <v>1</v>
      </c>
      <c r="T4" s="107">
        <f>IFERROR(MOD(QUOTIENT(SUM(R4,Q4*60),G4),60),0)</f>
        <v>31</v>
      </c>
      <c r="U4" s="128">
        <f>IFERROR(QUOTIENT(QUOTIENT(SUM(R4,Q4*60),L4),60),0)</f>
        <v>19</v>
      </c>
      <c r="V4" s="125">
        <f>IFERROR(MOD(QUOTIENT(SUM(R4,Q4*60),L4),60),0)</f>
        <v>47</v>
      </c>
      <c r="W4" s="42"/>
      <c r="X4" s="36">
        <f>SUM('Girone 1'!D3,'Girone 1'!F3,'Girone 1'!H3,'Girone 1'!J3,'Girone 1'!L3,'Girone 1'!N3,'Girone 1'!P3,'Girone 1'!R3,'Girone 1'!T3,'Girone 1'!V3,'Girone 1'!X3,'Girone 1'!Z3,'Girone 1'!AB3,'Girone 1'!D10,'Girone 1'!F10,'Girone 1'!H10,'Girone 1'!J10,'Girone 1'!L10,'Girone 1'!N10,'Girone 1'!P10,'Girone 1'!R10,'Girone 1'!T10,'Girone 1'!V10,'Girone 1'!X10,'Girone 1'!Z10,'Girone 1'!AB10,'Girone 1'!D26,'Girone 1'!F26,'Girone 1'!H26,'Girone 1'!J26,'Girone 1'!L26,'Girone 1'!N26,'Girone 1'!P26,'Girone 1'!R26,'Girone 1'!T26,'Girone 1'!V26,'Girone 1'!X26,'Girone 1'!Z26,'Girone 1'!AB26,'Girone 1'!D33,'Girone 1'!F33,'Girone 1'!H33,'Girone 1'!J33,'Girone 1'!L33,'Girone 1'!N33,'Girone 1'!P33,'Girone 1'!R33,'Girone 1'!T33,'Girone 1'!V33,'Girone 1'!X33,'Girone 1'!Z33,'Girone 1'!AB33)</f>
        <v>31</v>
      </c>
      <c r="Y4" s="17">
        <f>IFERROR(ROUND(X4/G4,2),0)</f>
        <v>0.6</v>
      </c>
      <c r="Z4" s="18">
        <f>IFERROR(ROUND(X4/L4,2),0)</f>
        <v>7.75</v>
      </c>
      <c r="AA4" s="42"/>
      <c r="AB4" s="116">
        <f>SUM(X4,X5)</f>
        <v>52</v>
      </c>
      <c r="AC4" s="116">
        <f>IFERROR(ROUND(AB4/G4,2),0)</f>
        <v>1</v>
      </c>
      <c r="AD4" s="117">
        <f>IFERROR(ROUND(AB4/L4,2),0)</f>
        <v>13</v>
      </c>
      <c r="AE4" s="42"/>
      <c r="AF4" s="135"/>
      <c r="AG4" s="136"/>
    </row>
    <row r="5" spans="2:33" ht="15.75" customHeight="1" thickBot="1" x14ac:dyDescent="0.3">
      <c r="B5" s="120"/>
      <c r="C5" s="112"/>
      <c r="D5" s="4" t="s">
        <v>52</v>
      </c>
      <c r="E5" s="121"/>
      <c r="F5" s="38"/>
      <c r="G5" s="113"/>
      <c r="H5" s="120"/>
      <c r="I5" s="104"/>
      <c r="J5" s="121"/>
      <c r="K5" s="38"/>
      <c r="L5" s="113"/>
      <c r="M5" s="113"/>
      <c r="N5" s="104"/>
      <c r="O5" s="114"/>
      <c r="P5" s="38"/>
      <c r="Q5" s="115"/>
      <c r="R5" s="113"/>
      <c r="S5" s="129"/>
      <c r="T5" s="108"/>
      <c r="U5" s="129"/>
      <c r="V5" s="125"/>
      <c r="W5" s="42"/>
      <c r="X5" s="27">
        <f>SUM('Girone 1'!D4,'Girone 1'!F4,'Girone 1'!H4,'Girone 1'!J4,'Girone 1'!L4,'Girone 1'!N4,'Girone 1'!P4,'Girone 1'!R4,'Girone 1'!T4,'Girone 1'!V4,'Girone 1'!X4,'Girone 1'!Z4,'Girone 1'!AB4,'Girone 1'!D11,'Girone 1'!F11,'Girone 1'!H11,'Girone 1'!J11,'Girone 1'!L11,'Girone 1'!N11,'Girone 1'!P11,'Girone 1'!R11,'Girone 1'!T11,'Girone 1'!V11,'Girone 1'!X11,'Girone 1'!Z11,'Girone 1'!AB11,'Girone 1'!D27,'Girone 1'!F27,'Girone 1'!H27,'Girone 1'!J27,'Girone 1'!L27,'Girone 1'!N27,'Girone 1'!P27,'Girone 1'!R27,'Girone 1'!T27,'Girone 1'!V27,'Girone 1'!X27,'Girone 1'!Z27,'Girone 1'!AB27,'Girone 1'!D34,'Girone 1'!F34,'Girone 1'!H34,'Girone 1'!J34,'Girone 1'!L34,'Girone 1'!N34,'Girone 1'!P34,'Girone 1'!R34,'Girone 1'!T34,'Girone 1'!V34,'Girone 1'!X34,'Girone 1'!Z34,'Girone 1'!AB34)</f>
        <v>21</v>
      </c>
      <c r="Y5" s="28">
        <f>IFERROR(ROUND(X5/G4,2),0)</f>
        <v>0.4</v>
      </c>
      <c r="Z5" s="29">
        <f>IFERROR(ROUND(X5/L4,2),0)</f>
        <v>5.25</v>
      </c>
      <c r="AA5" s="42"/>
      <c r="AB5" s="113"/>
      <c r="AC5" s="113"/>
      <c r="AD5" s="114"/>
      <c r="AE5" s="42"/>
      <c r="AF5" s="135"/>
      <c r="AG5" s="136"/>
    </row>
    <row r="6" spans="2:33" ht="15.75" customHeight="1" thickBot="1" x14ac:dyDescent="0.3">
      <c r="B6" s="120" t="str">
        <f>IF(OR(AND(E6&gt;E4,E6&gt;E8),AND(E6&gt;E4,E6=E8),AND(E6=E4,E6&gt;E8),AND(E6=E4,E6=E8)),"1°",IF(OR(E6&gt;E4,E6&gt;E8,E6=E4,E6=E8),"2°","3°"))</f>
        <v>2°</v>
      </c>
      <c r="C6" s="105" t="s">
        <v>33</v>
      </c>
      <c r="D6" s="3" t="s">
        <v>49</v>
      </c>
      <c r="E6" s="121">
        <f>SUM(IF('Girone 1'!AF3="SI",'Girone 1'!AD5,0),IF('Girone 1'!AF17="SI",'Girone 1'!AD17,0),IF('Girone 1'!AF24="SI",'Girone 1'!AD24,0),IF('Girone 1'!AF38="SI",'Girone 1'!AD40,0))</f>
        <v>4</v>
      </c>
      <c r="F6" s="38"/>
      <c r="G6" s="116">
        <f>SUM(IF('Girone 1'!AF3="SI",13,0),IF('Girone 1'!AF17="SI",13,0),IF('Girone 1'!AF24="SI",13,0),IF('Girone 1'!AF38="SI",13,0))</f>
        <v>52</v>
      </c>
      <c r="H6" s="120">
        <f>SUM('Girone 1'!AE5,'Girone 1'!AE17,'Girone 1'!AE24,'Girone 1'!AE40)</f>
        <v>18</v>
      </c>
      <c r="I6" s="104">
        <f>G6-H6-('Girone 1'!AE3+'Girone 1'!AE19+'Girone 1'!AE26+'Girone 1'!AE38)</f>
        <v>15</v>
      </c>
      <c r="J6" s="121">
        <f>G6-H6-I6</f>
        <v>19</v>
      </c>
      <c r="K6" s="38"/>
      <c r="L6" s="116">
        <f t="shared" ref="L6" si="0">IFERROR(QUOTIENT(G6,13),0)</f>
        <v>4</v>
      </c>
      <c r="M6" s="116">
        <f>SUM(IF('Girone 1'!AD5=2,1,0),IF('Girone 1'!AD17=2,1,0),IF('Girone 1'!AD24=2,1,0),IF('Girone 1'!AD40=2,1,0))</f>
        <v>1</v>
      </c>
      <c r="N6" s="104">
        <f>SUM(IF('Girone 1'!AD5=1,1,0),IF('Girone 1'!AD17=1,1,0),IF('Girone 1'!AD24=1,1,0),IF('Girone 1'!AD40=1,1,0))</f>
        <v>2</v>
      </c>
      <c r="O6" s="117">
        <f t="shared" ref="O6" si="1">L6-M6-N6</f>
        <v>1</v>
      </c>
      <c r="P6" s="38"/>
      <c r="Q6" s="109">
        <f>SUM('Girone 1'!AD7,'Girone 1'!AD21,'Girone 1'!AD28,'Girone 1'!AD42,QUOTIENT(SUM('Girone 1'!AE7,'Girone 1'!AE21,'Girone 1'!AE28,'Girone 1'!AE42),60))</f>
        <v>90</v>
      </c>
      <c r="R6" s="116">
        <f>MOD(SUM('Girone 1'!AE7,'Girone 1'!AE21,'Girone 1'!AE28,'Girone 1'!AE42),60)</f>
        <v>52</v>
      </c>
      <c r="S6" s="128">
        <f t="shared" ref="S6" si="2">IFERROR(QUOTIENT(QUOTIENT(SUM(R6,Q6*60),G6),60),0)</f>
        <v>1</v>
      </c>
      <c r="T6" s="107">
        <f t="shared" ref="T6" si="3">IFERROR(MOD(QUOTIENT(SUM(R6,Q6*60),G6),60),0)</f>
        <v>44</v>
      </c>
      <c r="U6" s="128">
        <f t="shared" ref="U6" si="4">IFERROR(QUOTIENT(QUOTIENT(SUM(R6,Q6*60),L6),60),0)</f>
        <v>22</v>
      </c>
      <c r="V6" s="125">
        <f t="shared" ref="V6" si="5">IFERROR(MOD(QUOTIENT(SUM(R6,Q6*60),L6),60),0)</f>
        <v>43</v>
      </c>
      <c r="W6" s="42"/>
      <c r="X6" s="16">
        <f>SUM('Girone 1'!D5,'Girone 1'!F5,'Girone 1'!H5,'Girone 1'!J5,'Girone 1'!L5,'Girone 1'!N5,'Girone 1'!P5,'Girone 1'!R5,'Girone 1'!T5,'Girone 1'!V5,'Girone 1'!X5,'Girone 1'!Z5,'Girone 1'!AB5,'Girone 1'!D17,'Girone 1'!F17,'Girone 1'!H17,'Girone 1'!J17,'Girone 1'!L17,'Girone 1'!N17,'Girone 1'!P17,'Girone 1'!R17,'Girone 1'!T17,'Girone 1'!V17,'Girone 1'!X17,'Girone 1'!Z17,'Girone 1'!AB17,'Girone 1'!D24,'Girone 1'!F24,'Girone 1'!H24,'Girone 1'!J24,'Girone 1'!L24,'Girone 1'!N24,'Girone 1'!P24,'Girone 1'!R24,'Girone 1'!T24,'Girone 1'!V24,'Girone 1'!X24,'Girone 1'!Z24,'Girone 1'!AB24,'Girone 1'!D40,'Girone 1'!F40,'Girone 1'!H40,'Girone 1'!J40,'Girone 1'!L40,'Girone 1'!N40,'Girone 1'!P40,'Girone 1'!R40,'Girone 1'!T40,'Girone 1'!V40,'Girone 1'!X40,'Girone 1'!Z40,'Girone 1'!AB40)</f>
        <v>20</v>
      </c>
      <c r="Y6" s="17">
        <f t="shared" ref="Y6:Y8" si="6">IFERROR(ROUND(X6/G6,2),0)</f>
        <v>0.38</v>
      </c>
      <c r="Z6" s="18">
        <f>IFERROR(ROUND(X6/L6,2),0)</f>
        <v>5</v>
      </c>
      <c r="AA6" s="42"/>
      <c r="AB6" s="116">
        <f t="shared" ref="AB6" si="7">SUM(X6,X7)</f>
        <v>40</v>
      </c>
      <c r="AC6" s="116">
        <f t="shared" ref="AC6" si="8">IFERROR(ROUND(AB6/G6,2),0)</f>
        <v>0.77</v>
      </c>
      <c r="AD6" s="117">
        <f t="shared" ref="AD6" si="9">IFERROR(ROUND(AB6/L6,2),0)</f>
        <v>10</v>
      </c>
      <c r="AE6" s="42"/>
      <c r="AF6" s="135"/>
      <c r="AG6" s="136"/>
    </row>
    <row r="7" spans="2:33" ht="15.75" customHeight="1" thickBot="1" x14ac:dyDescent="0.3">
      <c r="B7" s="120"/>
      <c r="C7" s="112"/>
      <c r="D7" s="4" t="s">
        <v>53</v>
      </c>
      <c r="E7" s="121"/>
      <c r="F7" s="38"/>
      <c r="G7" s="113"/>
      <c r="H7" s="120"/>
      <c r="I7" s="104"/>
      <c r="J7" s="121"/>
      <c r="K7" s="38"/>
      <c r="L7" s="113"/>
      <c r="M7" s="113"/>
      <c r="N7" s="104"/>
      <c r="O7" s="114"/>
      <c r="P7" s="38"/>
      <c r="Q7" s="115"/>
      <c r="R7" s="113"/>
      <c r="S7" s="129"/>
      <c r="T7" s="108"/>
      <c r="U7" s="129"/>
      <c r="V7" s="125"/>
      <c r="W7" s="42"/>
      <c r="X7" s="27">
        <f>SUM('Girone 1'!D6,'Girone 1'!F6,'Girone 1'!H6,'Girone 1'!J6,'Girone 1'!L6,'Girone 1'!N6,'Girone 1'!P6,'Girone 1'!R6,'Girone 1'!T6,'Girone 1'!V6,'Girone 1'!X6,'Girone 1'!Z6,'Girone 1'!AB6,'Girone 1'!D18,'Girone 1'!F18,'Girone 1'!H18,'Girone 1'!J18,'Girone 1'!L18,'Girone 1'!N18,'Girone 1'!P18,'Girone 1'!R18,'Girone 1'!T18,'Girone 1'!V18,'Girone 1'!X18,'Girone 1'!Z18,'Girone 1'!AB18,'Girone 1'!D25,'Girone 1'!F25,'Girone 1'!H25,'Girone 1'!J25,'Girone 1'!L25,'Girone 1'!N25,'Girone 1'!P25,'Girone 1'!R25,'Girone 1'!T25,'Girone 1'!V25,'Girone 1'!X25,'Girone 1'!Z25,'Girone 1'!AB25,'Girone 1'!D41,'Girone 1'!F41,'Girone 1'!H41,'Girone 1'!J41,'Girone 1'!L41,'Girone 1'!N41,'Girone 1'!P41,'Girone 1'!R41,'Girone 1'!T41,'Girone 1'!V41,'Girone 1'!X41,'Girone 1'!Z41,'Girone 1'!AB41)</f>
        <v>20</v>
      </c>
      <c r="Y7" s="28">
        <f>IFERROR(ROUND(X7/G6,2),0)</f>
        <v>0.38</v>
      </c>
      <c r="Z7" s="29">
        <f>IFERROR(ROUND(X7/L6,2),0)</f>
        <v>5</v>
      </c>
      <c r="AA7" s="42"/>
      <c r="AB7" s="113"/>
      <c r="AC7" s="113"/>
      <c r="AD7" s="114"/>
      <c r="AE7" s="42"/>
      <c r="AF7" s="135"/>
      <c r="AG7" s="136"/>
    </row>
    <row r="8" spans="2:33" ht="15.75" customHeight="1" thickBot="1" x14ac:dyDescent="0.3">
      <c r="B8" s="120" t="str">
        <f>IF(OR(AND(E8&gt;E6,E8&gt;E4),AND(E8&gt;E6,E8=E4),AND(E8=E6,E8&gt;E4),AND(E8=E6,E8=E4)),"1°",IF(OR(E8&gt;E6,E8&gt;E4,E8=E4,E8=E6),"2°","3°"))</f>
        <v>2°</v>
      </c>
      <c r="C8" s="105" t="s">
        <v>34</v>
      </c>
      <c r="D8" s="3" t="s">
        <v>48</v>
      </c>
      <c r="E8" s="121">
        <f>SUM(IF('Girone 1'!AF10="SI",'Girone 1'!AD12,0),IF('Girone 1'!AF17="SI",'Girone 1'!AD19,0),IF('Girone 1'!AF31="SI",'Girone 1'!AD31,0),IF('Girone 1'!AF38="SI",'Girone 1'!AD38,0))</f>
        <v>4</v>
      </c>
      <c r="F8" s="38"/>
      <c r="G8" s="116">
        <f>SUM(IF('Girone 1'!AF10="SI",13,0),IF('Girone 1'!AF17="SI",13,0),IF('Girone 1'!AF31="SI",13,0),IF('Girone 1'!AF38="SI",13,0))</f>
        <v>52</v>
      </c>
      <c r="H8" s="120">
        <f>SUM('Girone 1'!AE12,'Girone 1'!AE19,'Girone 1'!AE31,'Girone 1'!AE38)</f>
        <v>16</v>
      </c>
      <c r="I8" s="104">
        <f>G8-H8-('Girone 1'!AE10+'Girone 1'!AE17+'Girone 1'!AE33+'Girone 1'!AE40)</f>
        <v>11</v>
      </c>
      <c r="J8" s="121">
        <f>G8-H8-I8</f>
        <v>25</v>
      </c>
      <c r="K8" s="38"/>
      <c r="L8" s="116">
        <f t="shared" ref="L8" si="10">IFERROR(QUOTIENT(G8,13),0)</f>
        <v>4</v>
      </c>
      <c r="M8" s="116">
        <f>SUM(IF('Girone 1'!AD12=2,1,0),IF('Girone 1'!AD19=2,1,0),IF('Girone 1'!AD31=2,1,0),IF('Girone 1'!AD38=2,1,0))</f>
        <v>2</v>
      </c>
      <c r="N8" s="104">
        <f>SUM(IF('Girone 1'!AD12=1,1,0),IF('Girone 1'!AD19=1,1,0),IF('Girone 1'!AD31=1,1,0),IF('Girone 1'!AD38=1,1,0))</f>
        <v>0</v>
      </c>
      <c r="O8" s="117">
        <f t="shared" ref="O8" si="11">L8-M8-N8</f>
        <v>2</v>
      </c>
      <c r="P8" s="38"/>
      <c r="Q8" s="109">
        <f>SUM('Girone 1'!AD14,'Girone 1'!AD21,'Girone 1'!AD35,'Girone 1'!AD42,QUOTIENT(SUM('Girone 1'!AE14,'Girone 1'!AE21,'Girone 1'!AE35,'Girone 1'!AE42),60))</f>
        <v>82</v>
      </c>
      <c r="R8" s="116">
        <f>MOD(SUM('Girone 1'!AE14,'Girone 1'!AE21,'Girone 1'!AE35,'Girone 1'!AE42),60)</f>
        <v>37</v>
      </c>
      <c r="S8" s="128">
        <f t="shared" ref="S8" si="12">IFERROR(QUOTIENT(QUOTIENT(SUM(R8,Q8*60),G8),60),0)</f>
        <v>1</v>
      </c>
      <c r="T8" s="107">
        <f t="shared" ref="T8" si="13">IFERROR(MOD(QUOTIENT(SUM(R8,Q8*60),G8),60),0)</f>
        <v>35</v>
      </c>
      <c r="U8" s="128">
        <f t="shared" ref="U8" si="14">IFERROR(QUOTIENT(QUOTIENT(SUM(R8,Q8*60),L8),60),0)</f>
        <v>20</v>
      </c>
      <c r="V8" s="125">
        <f t="shared" ref="V8" si="15">IFERROR(MOD(QUOTIENT(SUM(R8,Q8*60),L8),60),0)</f>
        <v>39</v>
      </c>
      <c r="W8" s="42"/>
      <c r="X8" s="16">
        <f>SUM('Girone 1'!D12,'Girone 1'!F12,'Girone 1'!H12,'Girone 1'!J12,'Girone 1'!L12,'Girone 1'!N12,'Girone 1'!P12,'Girone 1'!R12,'Girone 1'!T12,'Girone 1'!V12,'Girone 1'!X12,'Girone 1'!Z12,'Girone 1'!AB12,'Girone 1'!D19,'Girone 1'!F19,'Girone 1'!H19,'Girone 1'!J19,'Girone 1'!L19,'Girone 1'!N19,'Girone 1'!P19,'Girone 1'!R19,'Girone 1'!T19,'Girone 1'!V19,'Girone 1'!X19,'Girone 1'!Z19,'Girone 1'!AB19,'Girone 1'!D31,'Girone 1'!F31,'Girone 1'!H31,'Girone 1'!J31,'Girone 1'!L31,'Girone 1'!N31,'Girone 1'!P31,'Girone 1'!R31,'Girone 1'!T31,'Girone 1'!V31,'Girone 1'!X31,'Girone 1'!Z31,'Girone 1'!AB31,'Girone 1'!D38,'Girone 1'!F38,'Girone 1'!H38,'Girone 1'!J38,'Girone 1'!L38,'Girone 1'!N38,'Girone 1'!P38,'Girone 1'!R38,'Girone 1'!T38,'Girone 1'!V38,'Girone 1'!X38,'Girone 1'!Z38,'Girone 1'!AB38)</f>
        <v>20</v>
      </c>
      <c r="Y8" s="17">
        <f t="shared" si="6"/>
        <v>0.38</v>
      </c>
      <c r="Z8" s="18">
        <f>IFERROR(ROUND(X8/L8,2),0)</f>
        <v>5</v>
      </c>
      <c r="AA8" s="42"/>
      <c r="AB8" s="116">
        <f t="shared" ref="AB8" si="16">SUM(X8,X9)</f>
        <v>34</v>
      </c>
      <c r="AC8" s="124">
        <f t="shared" ref="AC8" si="17">IFERROR(ROUND(AB8/G8,2),0)</f>
        <v>0.65</v>
      </c>
      <c r="AD8" s="117">
        <f t="shared" ref="AD8" si="18">IFERROR(ROUND(AB8/L8,2),0)</f>
        <v>8.5</v>
      </c>
      <c r="AE8" s="42"/>
      <c r="AF8" s="135"/>
      <c r="AG8" s="136"/>
    </row>
    <row r="9" spans="2:33" ht="15.75" customHeight="1" thickBot="1" x14ac:dyDescent="0.3">
      <c r="B9" s="116"/>
      <c r="C9" s="106"/>
      <c r="D9" s="5" t="s">
        <v>55</v>
      </c>
      <c r="E9" s="117"/>
      <c r="F9" s="38"/>
      <c r="G9" s="123"/>
      <c r="H9" s="116"/>
      <c r="I9" s="124"/>
      <c r="J9" s="117"/>
      <c r="K9" s="38"/>
      <c r="L9" s="123"/>
      <c r="M9" s="123"/>
      <c r="N9" s="124"/>
      <c r="O9" s="118"/>
      <c r="P9" s="38"/>
      <c r="Q9" s="115"/>
      <c r="R9" s="123"/>
      <c r="S9" s="129"/>
      <c r="T9" s="108"/>
      <c r="U9" s="129"/>
      <c r="V9" s="125"/>
      <c r="W9" s="42"/>
      <c r="X9" s="19">
        <f>SUM('Girone 1'!D13,'Girone 1'!F13,'Girone 1'!H13,'Girone 1'!J13,'Girone 1'!L13,'Girone 1'!N13,'Girone 1'!P13,'Girone 1'!R13,'Girone 1'!T13,'Girone 1'!V13,'Girone 1'!X13,'Girone 1'!Z13,'Girone 1'!AB13,'Girone 1'!D20,'Girone 1'!F20,'Girone 1'!H20,'Girone 1'!J20,'Girone 1'!L20,'Girone 1'!N20,'Girone 1'!P20,'Girone 1'!R20,'Girone 1'!T20,'Girone 1'!V20,'Girone 1'!X20,'Girone 1'!Z20,'Girone 1'!AB20,'Girone 1'!D32,'Girone 1'!F32,'Girone 1'!H32,'Girone 1'!J32,'Girone 1'!L32,'Girone 1'!N32,'Girone 1'!P32,'Girone 1'!R32,'Girone 1'!T32,'Girone 1'!V32,'Girone 1'!X32,'Girone 1'!Z32,'Girone 1'!AB32,'Girone 1'!D39,'Girone 1'!F39,'Girone 1'!H39,'Girone 1'!J39,'Girone 1'!L39,'Girone 1'!N39,'Girone 1'!P39,'Girone 1'!R39,'Girone 1'!T39,'Girone 1'!V39,'Girone 1'!X39,'Girone 1'!Z39,'Girone 1'!AB39)</f>
        <v>14</v>
      </c>
      <c r="Y9" s="20">
        <f>IFERROR(ROUND(X9/G8,2),0)</f>
        <v>0.27</v>
      </c>
      <c r="Z9" s="21">
        <f>IFERROR(ROUND(X9/L8,2),0)</f>
        <v>3.5</v>
      </c>
      <c r="AA9" s="42"/>
      <c r="AB9" s="123"/>
      <c r="AC9" s="132"/>
      <c r="AD9" s="118"/>
      <c r="AE9" s="42"/>
      <c r="AF9" s="135"/>
      <c r="AG9" s="136"/>
    </row>
    <row r="10" spans="2:33" s="8" customFormat="1" ht="15.75" customHeight="1" thickBot="1" x14ac:dyDescent="0.3">
      <c r="B10" s="38"/>
      <c r="C10" s="38"/>
      <c r="D10" s="80"/>
      <c r="E10" s="38"/>
      <c r="F10" s="38"/>
      <c r="G10" s="38"/>
      <c r="H10" s="38"/>
      <c r="I10" s="38"/>
      <c r="J10" s="38"/>
      <c r="K10" s="38"/>
      <c r="L10" s="38"/>
      <c r="M10" s="38"/>
      <c r="N10" s="38"/>
      <c r="O10" s="38"/>
      <c r="P10" s="38"/>
      <c r="Q10" s="39" t="s">
        <v>35</v>
      </c>
      <c r="R10" s="37" t="s">
        <v>36</v>
      </c>
      <c r="S10" s="41" t="s">
        <v>35</v>
      </c>
      <c r="T10" s="37" t="s">
        <v>36</v>
      </c>
      <c r="U10" s="41" t="s">
        <v>35</v>
      </c>
      <c r="V10" s="22" t="s">
        <v>36</v>
      </c>
      <c r="W10" s="38"/>
      <c r="X10" s="38"/>
      <c r="Y10" s="38"/>
      <c r="Z10" s="38"/>
      <c r="AA10" s="38"/>
      <c r="AB10" s="38"/>
      <c r="AC10" s="38"/>
      <c r="AD10" s="38"/>
      <c r="AE10" s="38"/>
      <c r="AF10" s="137"/>
      <c r="AG10" s="138"/>
    </row>
    <row r="11" spans="2:33" ht="15.75" customHeight="1" thickBot="1" x14ac:dyDescent="0.3">
      <c r="B11" s="42"/>
      <c r="C11" s="42"/>
      <c r="D11" s="42"/>
      <c r="E11" s="42"/>
      <c r="F11" s="38"/>
      <c r="G11" s="42"/>
      <c r="H11" s="42"/>
      <c r="I11" s="42"/>
      <c r="J11" s="42"/>
      <c r="K11" s="38"/>
      <c r="L11" s="42"/>
      <c r="M11" s="42"/>
      <c r="N11" s="42"/>
      <c r="O11" s="42"/>
      <c r="P11" s="38"/>
      <c r="Q11" s="42"/>
      <c r="R11" s="42"/>
      <c r="S11" s="42"/>
      <c r="T11" s="42"/>
      <c r="U11" s="42"/>
      <c r="V11" s="42"/>
      <c r="W11" s="42"/>
      <c r="X11" s="42"/>
      <c r="Y11" s="42"/>
      <c r="Z11" s="42"/>
      <c r="AA11" s="42"/>
      <c r="AB11" s="42"/>
      <c r="AC11" s="42"/>
      <c r="AD11" s="42"/>
      <c r="AE11" s="42"/>
      <c r="AF11" s="42"/>
      <c r="AG11" s="42"/>
    </row>
    <row r="12" spans="2:33" ht="15.75" customHeight="1" thickBot="1" x14ac:dyDescent="0.3">
      <c r="B12" s="119" t="s">
        <v>18</v>
      </c>
      <c r="C12" s="119"/>
      <c r="D12" s="119"/>
      <c r="E12" s="119"/>
      <c r="F12" s="38"/>
      <c r="G12" s="119" t="s">
        <v>19</v>
      </c>
      <c r="H12" s="119"/>
      <c r="I12" s="119"/>
      <c r="J12" s="119"/>
      <c r="K12" s="38"/>
      <c r="L12" s="119" t="s">
        <v>20</v>
      </c>
      <c r="M12" s="119"/>
      <c r="N12" s="119"/>
      <c r="O12" s="119"/>
      <c r="P12" s="38"/>
      <c r="Q12" s="145" t="s">
        <v>17</v>
      </c>
      <c r="R12" s="145"/>
      <c r="S12" s="145"/>
      <c r="T12" s="145"/>
      <c r="U12" s="145"/>
      <c r="V12" s="145"/>
      <c r="W12" s="42"/>
      <c r="X12" s="145" t="s">
        <v>21</v>
      </c>
      <c r="Y12" s="145"/>
      <c r="Z12" s="145"/>
      <c r="AA12" s="42"/>
      <c r="AB12" s="145" t="s">
        <v>22</v>
      </c>
      <c r="AC12" s="145"/>
      <c r="AD12" s="145"/>
      <c r="AE12" s="42"/>
      <c r="AF12" s="139" t="s">
        <v>37</v>
      </c>
      <c r="AG12" s="140"/>
    </row>
    <row r="13" spans="2:33" ht="15.75" customHeight="1" thickTop="1" thickBot="1" x14ac:dyDescent="0.3">
      <c r="B13" s="40" t="s">
        <v>24</v>
      </c>
      <c r="C13" s="122" t="s">
        <v>0</v>
      </c>
      <c r="D13" s="122"/>
      <c r="E13" s="34" t="s">
        <v>25</v>
      </c>
      <c r="F13" s="38"/>
      <c r="G13" s="7" t="s">
        <v>26</v>
      </c>
      <c r="H13" s="7" t="s">
        <v>27</v>
      </c>
      <c r="I13" s="6" t="s">
        <v>28</v>
      </c>
      <c r="J13" s="12" t="s">
        <v>29</v>
      </c>
      <c r="K13" s="38"/>
      <c r="L13" s="7" t="s">
        <v>26</v>
      </c>
      <c r="M13" s="7" t="s">
        <v>27</v>
      </c>
      <c r="N13" s="6" t="s">
        <v>28</v>
      </c>
      <c r="O13" s="12" t="s">
        <v>29</v>
      </c>
      <c r="P13" s="38"/>
      <c r="Q13" s="126" t="s">
        <v>26</v>
      </c>
      <c r="R13" s="127"/>
      <c r="S13" s="127" t="s">
        <v>30</v>
      </c>
      <c r="T13" s="127"/>
      <c r="U13" s="130" t="s">
        <v>31</v>
      </c>
      <c r="V13" s="131"/>
      <c r="W13" s="42"/>
      <c r="X13" s="7" t="s">
        <v>26</v>
      </c>
      <c r="Y13" s="43" t="s">
        <v>30</v>
      </c>
      <c r="Z13" s="44" t="s">
        <v>31</v>
      </c>
      <c r="AA13" s="42"/>
      <c r="AB13" s="7" t="s">
        <v>26</v>
      </c>
      <c r="AC13" s="43" t="s">
        <v>30</v>
      </c>
      <c r="AD13" s="44" t="s">
        <v>31</v>
      </c>
      <c r="AE13" s="42"/>
      <c r="AF13" s="141"/>
      <c r="AG13" s="142"/>
    </row>
    <row r="14" spans="2:33" ht="15.75" customHeight="1" thickBot="1" x14ac:dyDescent="0.3">
      <c r="B14" s="120" t="str">
        <f>IF(OR(AND(E14&gt;E16,E14&gt;E18),AND(E14&gt;E16,E14=E18),AND(E14=E16,E14&gt;E18),AND(E14=E16,E14=E18)),"1°",IF(OR(E14&gt;E16,E14&gt;E18,E14=E16,E14=E18),"2°","3°"))</f>
        <v>3°</v>
      </c>
      <c r="C14" s="105" t="s">
        <v>28</v>
      </c>
      <c r="D14" s="3" t="s">
        <v>46</v>
      </c>
      <c r="E14" s="121">
        <f>SUM(IF('Girone 2'!AF3="SI",'Girone 2'!AD3,0),IF('Girone 2'!AF10="SI",'Girone 2'!AD10,0),IF('Girone 2'!AF24="SI",'Girone 2'!AD26,0),IF('Girone 2'!AF31="SI",'Girone 2'!AD33,0))</f>
        <v>3</v>
      </c>
      <c r="F14" s="38"/>
      <c r="G14" s="116">
        <f>SUM(IF('Girone 2'!AF3="SI",13,0),IF('Girone 2'!AF10="SI",13,0),IF('Girone 2'!AF24="SI",13,0),IF('Girone 2'!AF31="SI",13,0))</f>
        <v>52</v>
      </c>
      <c r="H14" s="124">
        <f>SUM('Girone 2'!AE3,'Girone 2'!AE10,'Girone 2'!AE26,'Girone 2'!AE33)</f>
        <v>20</v>
      </c>
      <c r="I14" s="104">
        <f>G14-H14-('Girone 2'!AE5+'Girone 2'!AE12+'Girone 2'!AE24+'Girone 2'!AE31)</f>
        <v>4</v>
      </c>
      <c r="J14" s="117">
        <f>G14-H14-I14</f>
        <v>28</v>
      </c>
      <c r="K14" s="38"/>
      <c r="L14" s="116">
        <f>IFERROR(QUOTIENT(G14,13),0)</f>
        <v>4</v>
      </c>
      <c r="M14" s="116">
        <f>SUM(IF('Girone 2'!AD3=2,1,0),IF('Girone 2'!AD10=2,1,0),IF('Girone 2'!AD26=2,1,0),IF('Girone 2'!AD33=2,1,0))</f>
        <v>0</v>
      </c>
      <c r="N14" s="104">
        <f>SUM(IF('Girone 2'!AD3=1,1,0),IF('Girone 2'!AD10=1,1,0),IF('Girone 2'!AD26=1,1,0),IF('Girone 2'!AD33=1,1,0))</f>
        <v>3</v>
      </c>
      <c r="O14" s="117">
        <f t="shared" ref="O14" si="19">L14-M14-N14</f>
        <v>1</v>
      </c>
      <c r="P14" s="38"/>
      <c r="Q14" s="109">
        <f>SUM('Girone 2'!AD7,'Girone 2'!AD14,'Girone 2'!AD28,'Girone 2'!AD35,QUOTIENT(SUM('Girone 2'!AE7,'Girone 2'!AE14,'Girone 2'!AE28,'Girone 2'!AE35),60))</f>
        <v>64</v>
      </c>
      <c r="R14" s="116">
        <f>MOD(SUM('Girone 2'!AE7,'Girone 2'!AE14,'Girone 2'!AE28,'Girone 2'!AE35),60)</f>
        <v>57</v>
      </c>
      <c r="S14" s="128">
        <f>IFERROR(QUOTIENT(QUOTIENT(SUM(R14,Q14*60),G14),60),0)</f>
        <v>1</v>
      </c>
      <c r="T14" s="107">
        <f>IFERROR(MOD(QUOTIENT(SUM(R14,Q14*60),G14),60),0)</f>
        <v>14</v>
      </c>
      <c r="U14" s="128">
        <f>IFERROR(QUOTIENT(QUOTIENT(SUM(R14,Q14*60),L14),60),0)</f>
        <v>16</v>
      </c>
      <c r="V14" s="125">
        <f>IFERROR(MOD(QUOTIENT(SUM(R14,Q14*60),L14),60),0)</f>
        <v>14</v>
      </c>
      <c r="W14" s="42"/>
      <c r="X14" s="16">
        <f>SUM('Girone 2'!D3,'Girone 2'!F3,'Girone 2'!H3,'Girone 2'!J3,'Girone 2'!L3,'Girone 2'!N3,'Girone 2'!P3,'Girone 2'!R3,'Girone 2'!T3,'Girone 2'!V3,'Girone 2'!X3,'Girone 2'!Z3,'Girone 2'!AB3,'Girone 2'!D10,'Girone 2'!F10,'Girone 2'!H10,'Girone 2'!J10,'Girone 2'!L10,'Girone 2'!N10,'Girone 2'!P10,'Girone 2'!R10,'Girone 2'!T10,'Girone 2'!V10,'Girone 2'!X10,'Girone 2'!Z10,'Girone 2'!AB10,'Girone 2'!D26,'Girone 2'!F26,'Girone 2'!H26,'Girone 2'!J26,'Girone 2'!L26,'Girone 2'!N26,'Girone 2'!P26,'Girone 2'!R26,'Girone 2'!T26,'Girone 2'!V26,'Girone 2'!X26,'Girone 2'!Z26,'Girone 2'!AB26,'Girone 2'!D33,'Girone 2'!F33,'Girone 2'!H33,'Girone 2'!J33,'Girone 2'!L33,'Girone 2'!N33,'Girone 2'!P33,'Girone 2'!R33,'Girone 2'!T33,'Girone 2'!V33,'Girone 2'!X33,'Girone 2'!Z33,'Girone 2'!AB33)</f>
        <v>17</v>
      </c>
      <c r="Y14" s="17">
        <f>IFERROR(ROUND(X14/G14,2),0)</f>
        <v>0.33</v>
      </c>
      <c r="Z14" s="18">
        <f>IFERROR(ROUND(X14/L14,2),0)</f>
        <v>4.25</v>
      </c>
      <c r="AA14" s="42"/>
      <c r="AB14" s="116">
        <f>SUM(X14,X15)</f>
        <v>39</v>
      </c>
      <c r="AC14" s="116">
        <f>IFERROR(ROUND(AB14/G14,2),0)</f>
        <v>0.75</v>
      </c>
      <c r="AD14" s="117">
        <f>IFERROR(ROUND(AB14/L14,2),0)</f>
        <v>9.75</v>
      </c>
      <c r="AE14" s="42"/>
      <c r="AF14" s="141"/>
      <c r="AG14" s="142"/>
    </row>
    <row r="15" spans="2:33" ht="15.75" customHeight="1" thickBot="1" x14ac:dyDescent="0.3">
      <c r="B15" s="120"/>
      <c r="C15" s="112"/>
      <c r="D15" s="4" t="s">
        <v>51</v>
      </c>
      <c r="E15" s="121"/>
      <c r="F15" s="38"/>
      <c r="G15" s="113"/>
      <c r="H15" s="122"/>
      <c r="I15" s="104"/>
      <c r="J15" s="114"/>
      <c r="K15" s="38"/>
      <c r="L15" s="113"/>
      <c r="M15" s="113"/>
      <c r="N15" s="124"/>
      <c r="O15" s="114"/>
      <c r="P15" s="38"/>
      <c r="Q15" s="115"/>
      <c r="R15" s="113"/>
      <c r="S15" s="129"/>
      <c r="T15" s="108"/>
      <c r="U15" s="129"/>
      <c r="V15" s="125"/>
      <c r="W15" s="42"/>
      <c r="X15" s="27">
        <f>SUM('Girone 2'!D4,'Girone 2'!F4,'Girone 2'!H4,'Girone 2'!J4,'Girone 2'!L4,'Girone 2'!N4,'Girone 2'!P4,'Girone 2'!R4,'Girone 2'!T4,'Girone 2'!V4,'Girone 2'!X4,'Girone 2'!Z4,'Girone 2'!AB4,'Girone 2'!D11,'Girone 2'!F11,'Girone 2'!H11,'Girone 2'!J11,'Girone 2'!L11,'Girone 2'!N11,'Girone 2'!P11,'Girone 2'!R11,'Girone 2'!T11,'Girone 2'!V11,'Girone 2'!X11,'Girone 2'!Z11,'Girone 2'!AB11,'Girone 2'!D27,'Girone 2'!F27,'Girone 2'!H27,'Girone 2'!J27,'Girone 2'!L27,'Girone 2'!N27,'Girone 2'!P27,'Girone 2'!R27,'Girone 2'!T27,'Girone 2'!V27,'Girone 2'!X27,'Girone 2'!Z27,'Girone 2'!AB27,'Girone 2'!D34,'Girone 2'!F34,'Girone 2'!H34,'Girone 2'!J34,'Girone 2'!L34,'Girone 2'!N34,'Girone 2'!P34,'Girone 2'!R34,'Girone 2'!T34,'Girone 2'!V34,'Girone 2'!X34,'Girone 2'!Z34,'Girone 2'!AB34)</f>
        <v>22</v>
      </c>
      <c r="Y15" s="28">
        <f>IFERROR(ROUND(X15/G14,2),0)</f>
        <v>0.42</v>
      </c>
      <c r="Z15" s="29">
        <f>IFERROR(ROUND(X15/L14,2),0)</f>
        <v>5.5</v>
      </c>
      <c r="AA15" s="42"/>
      <c r="AB15" s="113"/>
      <c r="AC15" s="113"/>
      <c r="AD15" s="114"/>
      <c r="AE15" s="42"/>
      <c r="AF15" s="141"/>
      <c r="AG15" s="142"/>
    </row>
    <row r="16" spans="2:33" ht="15.75" customHeight="1" thickBot="1" x14ac:dyDescent="0.3">
      <c r="B16" s="120" t="str">
        <f>IF(OR(AND(E16&gt;E14,E16&gt;E18),AND(E16&gt;E14,E16=E18),AND(E16=E14,E16&gt;E18),AND(E16=E14,E16=E18)),"1°",IF(OR(E16&gt;E14,E16&gt;E18,E16=E14,E16=E18),"2°","3°"))</f>
        <v>2°</v>
      </c>
      <c r="C16" s="105" t="s">
        <v>38</v>
      </c>
      <c r="D16" s="3" t="s">
        <v>44</v>
      </c>
      <c r="E16" s="121">
        <f>SUM(IF('Girone 2'!AF3="SI",'Girone 2'!AD5,0),IF('Girone 2'!AF17="SI",'Girone 2'!AD17,0),IF('Girone 2'!AF24="SI",'Girone 2'!AD24,0),IF('Girone 2'!AF38="SI",'Girone 2'!AD40,0))</f>
        <v>5</v>
      </c>
      <c r="F16" s="38"/>
      <c r="G16" s="116">
        <f>SUM(IF('Girone 2'!AF3="SI",13,0),IF('Girone 2'!AF17="SI",13,0),IF('Girone 2'!AF24="SI",13,0),IF('Girone 2'!AF38="SI",13,0))</f>
        <v>52</v>
      </c>
      <c r="H16" s="124">
        <f>SUM('Girone 2'!AE5,'Girone 2'!AE17,'Girone 2'!AE24,'Girone 2'!AE40)</f>
        <v>23</v>
      </c>
      <c r="I16" s="104">
        <f>G16-H16-('Girone 2'!AE3+'Girone 2'!AE19+'Girone 2'!AE26+'Girone 2'!AE38)</f>
        <v>4</v>
      </c>
      <c r="J16" s="121">
        <f>G16-H16-I16</f>
        <v>25</v>
      </c>
      <c r="K16" s="38"/>
      <c r="L16" s="116">
        <f t="shared" ref="L16" si="20">IFERROR(QUOTIENT(G16,13),0)</f>
        <v>4</v>
      </c>
      <c r="M16" s="116">
        <f>SUM(IF('Girone 2'!AD5=2,1,0),IF('Girone 2'!AD17=2,1,0),IF('Girone 2'!AD24=2,1,0),IF('Girone 2'!AD40=2,1,0))</f>
        <v>2</v>
      </c>
      <c r="N16" s="104">
        <f>SUM(IF('Girone 2'!AD5=1,1,0),IF('Girone 2'!AD17=1,1,0),IF('Girone 2'!AD24=1,1,0),IF('Girone 2'!AD40=1,1,0))</f>
        <v>1</v>
      </c>
      <c r="O16" s="117">
        <f t="shared" ref="O16" si="21">L16-M16-N16</f>
        <v>1</v>
      </c>
      <c r="P16" s="38"/>
      <c r="Q16" s="109">
        <f>SUM('Girone 2'!AD7,'Girone 2'!AD21,'Girone 2'!AD28,'Girone 2'!AD42,QUOTIENT(SUM('Girone 2'!AE7,'Girone 2'!AE21,'Girone 2'!AE28,'Girone 2'!AE42),60))</f>
        <v>74</v>
      </c>
      <c r="R16" s="116">
        <f>MOD(SUM('Girone 2'!AE7,'Girone 2'!AE21,'Girone 2'!AE28,'Girone 2'!AE42),60)</f>
        <v>50</v>
      </c>
      <c r="S16" s="128">
        <f t="shared" ref="S16" si="22">IFERROR(QUOTIENT(QUOTIENT(SUM(R16,Q16*60),G16),60),0)</f>
        <v>1</v>
      </c>
      <c r="T16" s="107">
        <f t="shared" ref="T16" si="23">IFERROR(MOD(QUOTIENT(SUM(R16,Q16*60),G16),60),0)</f>
        <v>26</v>
      </c>
      <c r="U16" s="128">
        <f t="shared" ref="U16" si="24">IFERROR(QUOTIENT(QUOTIENT(SUM(R16,Q16*60),L16),60),0)</f>
        <v>18</v>
      </c>
      <c r="V16" s="125">
        <f t="shared" ref="V16" si="25">IFERROR(MOD(QUOTIENT(SUM(R16,Q16*60),L16),60),0)</f>
        <v>42</v>
      </c>
      <c r="W16" s="42"/>
      <c r="X16" s="16">
        <f>SUM('Girone 2'!D5,'Girone 2'!F5,'Girone 2'!H5,'Girone 2'!J5,'Girone 2'!L5,'Girone 2'!N5,'Girone 2'!P5,'Girone 2'!R5,'Girone 2'!T5,'Girone 2'!V5,'Girone 2'!X5,'Girone 2'!Z5,'Girone 2'!AB5,'Girone 2'!D17,'Girone 2'!F17,'Girone 2'!H17,'Girone 2'!J17,'Girone 2'!L17,'Girone 2'!N17,'Girone 2'!P17,'Girone 2'!R17,'Girone 2'!T17,'Girone 2'!V17,'Girone 2'!X17,'Girone 2'!Z17,'Girone 2'!AB17,'Girone 2'!D24,'Girone 2'!F24,'Girone 2'!H24,'Girone 2'!J24,'Girone 2'!L24,'Girone 2'!N24,'Girone 2'!P24,'Girone 2'!R24,'Girone 2'!T24,'Girone 2'!V24,'Girone 2'!X24,'Girone 2'!Z24,'Girone 2'!AB24,'Girone 2'!D40,'Girone 2'!F40,'Girone 2'!H40,'Girone 2'!J40,'Girone 2'!L40,'Girone 2'!N40,'Girone 2'!P40,'Girone 2'!R40,'Girone 2'!T40,'Girone 2'!V40,'Girone 2'!X40,'Girone 2'!Z40,'Girone 2'!AB40)</f>
        <v>18</v>
      </c>
      <c r="Y16" s="17">
        <f t="shared" ref="Y16:Y18" si="26">IFERROR(ROUND(X16/G16,2),0)</f>
        <v>0.35</v>
      </c>
      <c r="Z16" s="18">
        <f>IFERROR(ROUND(X16/L16,2),0)</f>
        <v>4.5</v>
      </c>
      <c r="AA16" s="42"/>
      <c r="AB16" s="116">
        <f t="shared" ref="AB16" si="27">SUM(X16,X17)</f>
        <v>43</v>
      </c>
      <c r="AC16" s="116">
        <f t="shared" ref="AC16" si="28">IFERROR(ROUND(AB16/G16,2),0)</f>
        <v>0.83</v>
      </c>
      <c r="AD16" s="117">
        <f t="shared" ref="AD16" si="29">IFERROR(ROUND(AB16/L16,2),0)</f>
        <v>10.75</v>
      </c>
      <c r="AE16" s="42"/>
      <c r="AF16" s="141"/>
      <c r="AG16" s="142"/>
    </row>
    <row r="17" spans="2:33" ht="15.75" customHeight="1" thickBot="1" x14ac:dyDescent="0.3">
      <c r="B17" s="120"/>
      <c r="C17" s="112"/>
      <c r="D17" s="4" t="s">
        <v>54</v>
      </c>
      <c r="E17" s="121"/>
      <c r="F17" s="38"/>
      <c r="G17" s="113"/>
      <c r="H17" s="122"/>
      <c r="I17" s="104"/>
      <c r="J17" s="121"/>
      <c r="K17" s="38"/>
      <c r="L17" s="113"/>
      <c r="M17" s="113"/>
      <c r="N17" s="124"/>
      <c r="O17" s="114"/>
      <c r="P17" s="38"/>
      <c r="Q17" s="115"/>
      <c r="R17" s="113"/>
      <c r="S17" s="129"/>
      <c r="T17" s="108"/>
      <c r="U17" s="129"/>
      <c r="V17" s="125"/>
      <c r="W17" s="42"/>
      <c r="X17" s="27">
        <f>SUM('Girone 2'!D6,'Girone 2'!F6,'Girone 2'!H6,'Girone 2'!J6,'Girone 2'!L6,'Girone 2'!N6,'Girone 2'!P6,'Girone 2'!R6,'Girone 2'!T6,'Girone 2'!V6,'Girone 2'!X6,'Girone 2'!Z6,'Girone 2'!AB6,'Girone 2'!D18,'Girone 2'!F18,'Girone 2'!H18,'Girone 2'!J18,'Girone 2'!L18,'Girone 2'!N18,'Girone 2'!P18,'Girone 2'!R18,'Girone 2'!T18,'Girone 2'!V18,'Girone 2'!X18,'Girone 2'!Z18,'Girone 2'!AB18,'Girone 2'!D25,'Girone 2'!F25,'Girone 2'!H25,'Girone 2'!J25,'Girone 2'!L25,'Girone 2'!N25,'Girone 2'!P25,'Girone 2'!R25,'Girone 2'!T25,'Girone 2'!V25,'Girone 2'!X25,'Girone 2'!Z25,'Girone 2'!AB25,'Girone 2'!D41,'Girone 2'!F41,'Girone 2'!H41,'Girone 2'!J41,'Girone 2'!L41,'Girone 2'!N41,'Girone 2'!P41,'Girone 2'!R41,'Girone 2'!T41,'Girone 2'!V41,'Girone 2'!X41,'Girone 2'!Z41,'Girone 2'!AB41)</f>
        <v>25</v>
      </c>
      <c r="Y17" s="28">
        <f>IFERROR(ROUND(X17/G16,2),0)</f>
        <v>0.48</v>
      </c>
      <c r="Z17" s="29">
        <f>IFERROR(ROUND(X17/L16,2),0)</f>
        <v>6.25</v>
      </c>
      <c r="AA17" s="42"/>
      <c r="AB17" s="113"/>
      <c r="AC17" s="113"/>
      <c r="AD17" s="114"/>
      <c r="AE17" s="42"/>
      <c r="AF17" s="141"/>
      <c r="AG17" s="142"/>
    </row>
    <row r="18" spans="2:33" ht="15.75" customHeight="1" thickBot="1" x14ac:dyDescent="0.3">
      <c r="B18" s="120" t="str">
        <f>IF(OR(AND(E18&gt;E16,E18&gt;E14),AND(E18&gt;E16,E18=E14),AND(E18=E16,E18&gt;E14),AND(E18=E16,E18=E14)),"1°",IF(OR(E18&gt;E16,E18&gt;E14,E18=E14,E18=E16),"2°","3°"))</f>
        <v>1°</v>
      </c>
      <c r="C18" s="105" t="s">
        <v>39</v>
      </c>
      <c r="D18" s="48" t="s">
        <v>45</v>
      </c>
      <c r="E18" s="121">
        <f>SUM(IF('Girone 2'!AF10="SI",'Girone 2'!AD12,0),IF('Girone 2'!AF17="SI",'Girone 2'!AD19,0),IF('Girone 2'!AF31="SI",'Girone 2'!AD31,0),IF('Girone 2'!AF38="SI",'Girone 2'!AD38,0))</f>
        <v>8</v>
      </c>
      <c r="F18" s="38"/>
      <c r="G18" s="116">
        <f>SUM(IF('Girone 2'!AF10="SI",13,0),IF('Girone 2'!AF17="SI",13,0),IF('Girone 2'!AF31="SI",13,0),IF('Girone 2'!AF38="SI",13,0))</f>
        <v>52</v>
      </c>
      <c r="H18" s="124">
        <f>SUM('Girone 2'!AE12,'Girone 2'!AE19,'Girone 2'!AE31,'Girone 2'!AE38)</f>
        <v>31</v>
      </c>
      <c r="I18" s="104">
        <f>G18-H18-('Girone 2'!AE10+'Girone 2'!AE17+'Girone 2'!AE33+'Girone 2'!AE40)</f>
        <v>0</v>
      </c>
      <c r="J18" s="121">
        <f>G18-H18-I18</f>
        <v>21</v>
      </c>
      <c r="K18" s="38"/>
      <c r="L18" s="116">
        <f t="shared" ref="L18" si="30">IFERROR(QUOTIENT(G18,13),0)</f>
        <v>4</v>
      </c>
      <c r="M18" s="116">
        <f>SUM(IF('Girone 2'!AD12=2,1,0),IF('Girone 2'!AD19=2,1,0),IF('Girone 2'!AD31=2,1,0),IF('Girone 2'!AD38=2,1,0))</f>
        <v>4</v>
      </c>
      <c r="N18" s="104">
        <f>SUM(IF('Girone 2'!AD12=1,1,0),IF('Girone 2'!AD19=1,1,0),IF('Girone 2'!AD31=1,1,0),IF('Girone 2'!AD38=1,1,0))</f>
        <v>0</v>
      </c>
      <c r="O18" s="117">
        <f t="shared" ref="O18" si="31">L18-M18-N18</f>
        <v>0</v>
      </c>
      <c r="P18" s="38"/>
      <c r="Q18" s="109">
        <f>SUM('Girone 2'!AD14,'Girone 2'!AD21,'Girone 2'!AD35,'Girone 2'!AD42,QUOTIENT(SUM('Girone 2'!AE14,'Girone 2'!AE21,'Girone 2'!AE35,'Girone 2'!AE42),60))</f>
        <v>68</v>
      </c>
      <c r="R18" s="116">
        <f>MOD(SUM('Girone 2'!AE14,'Girone 2'!AE21,'Girone 2'!AE35,'Girone 2'!AE42),60)</f>
        <v>21</v>
      </c>
      <c r="S18" s="128">
        <f t="shared" ref="S18" si="32">IFERROR(QUOTIENT(QUOTIENT(SUM(R18,Q18*60),G18),60),0)</f>
        <v>1</v>
      </c>
      <c r="T18" s="107">
        <f t="shared" ref="T18" si="33">IFERROR(MOD(QUOTIENT(SUM(R18,Q18*60),G18),60),0)</f>
        <v>18</v>
      </c>
      <c r="U18" s="128">
        <f t="shared" ref="U18" si="34">IFERROR(QUOTIENT(QUOTIENT(SUM(R18,Q18*60),L18),60),0)</f>
        <v>17</v>
      </c>
      <c r="V18" s="125">
        <f t="shared" ref="V18" si="35">IFERROR(MOD(QUOTIENT(SUM(R18,Q18*60),L18),60),0)</f>
        <v>5</v>
      </c>
      <c r="W18" s="42"/>
      <c r="X18" s="16">
        <f>SUM('Girone 2'!D12,'Girone 2'!F12,'Girone 2'!H12,'Girone 2'!J12,'Girone 2'!L12,'Girone 2'!N12,'Girone 2'!P12,'Girone 2'!R12,'Girone 2'!T12,'Girone 2'!V12,'Girone 2'!X12,'Girone 2'!Z12,'Girone 2'!AB12,'Girone 2'!D19,'Girone 2'!F19,'Girone 2'!H19,'Girone 2'!J19,'Girone 2'!L19,'Girone 2'!N19,'Girone 2'!P19,'Girone 2'!R19,'Girone 2'!T19,'Girone 2'!V19,'Girone 2'!X19,'Girone 2'!Z19,'Girone 2'!AB19,'Girone 2'!D31,'Girone 2'!F31,'Girone 2'!H31,'Girone 2'!J31,'Girone 2'!L31,'Girone 2'!N31,'Girone 2'!P31,'Girone 2'!R31,'Girone 2'!T31,'Girone 2'!V31,'Girone 2'!X31,'Girone 2'!Z31,'Girone 2'!AB31,'Girone 2'!D38,'Girone 2'!F38,'Girone 2'!H38,'Girone 2'!J38,'Girone 2'!L38,'Girone 2'!N38,'Girone 2'!P38,'Girone 2'!R38,'Girone 2'!T38,'Girone 2'!V38,'Girone 2'!X38,'Girone 2'!Z38,'Girone 2'!AB38)</f>
        <v>28</v>
      </c>
      <c r="Y18" s="17">
        <f t="shared" si="26"/>
        <v>0.54</v>
      </c>
      <c r="Z18" s="18">
        <f>IFERROR(ROUND(X18/L18,2),0)</f>
        <v>7</v>
      </c>
      <c r="AA18" s="42"/>
      <c r="AB18" s="116">
        <f t="shared" ref="AB18" si="36">SUM(X18,X19)</f>
        <v>54</v>
      </c>
      <c r="AC18" s="124">
        <f t="shared" ref="AC18" si="37">IFERROR(ROUND(AB18/G18,2),0)</f>
        <v>1.04</v>
      </c>
      <c r="AD18" s="117">
        <f t="shared" ref="AD18" si="38">IFERROR(ROUND(AB18/L18,2),0)</f>
        <v>13.5</v>
      </c>
      <c r="AE18" s="42"/>
      <c r="AF18" s="141"/>
      <c r="AG18" s="142"/>
    </row>
    <row r="19" spans="2:33" ht="15.75" customHeight="1" thickBot="1" x14ac:dyDescent="0.3">
      <c r="B19" s="116"/>
      <c r="C19" s="106"/>
      <c r="D19" s="5" t="s">
        <v>50</v>
      </c>
      <c r="E19" s="117"/>
      <c r="F19" s="38"/>
      <c r="G19" s="123"/>
      <c r="H19" s="132"/>
      <c r="I19" s="124"/>
      <c r="J19" s="117"/>
      <c r="K19" s="38"/>
      <c r="L19" s="123"/>
      <c r="M19" s="123"/>
      <c r="N19" s="124"/>
      <c r="O19" s="118"/>
      <c r="P19" s="38"/>
      <c r="Q19" s="115"/>
      <c r="R19" s="123"/>
      <c r="S19" s="129"/>
      <c r="T19" s="108"/>
      <c r="U19" s="129"/>
      <c r="V19" s="125"/>
      <c r="W19" s="42"/>
      <c r="X19" s="19">
        <f>SUM('Girone 2'!D13,'Girone 2'!F13,'Girone 2'!H13,'Girone 2'!J13,'Girone 2'!L13,'Girone 2'!N13,'Girone 2'!P13,'Girone 2'!R13,'Girone 2'!T13,'Girone 2'!V13,'Girone 2'!X13,'Girone 2'!Z13,'Girone 2'!AB13,'Girone 2'!D20,'Girone 2'!F20,'Girone 2'!H20,'Girone 2'!J20,'Girone 2'!L20,'Girone 2'!N20,'Girone 2'!P20,'Girone 2'!R20,'Girone 2'!T20,'Girone 2'!V20,'Girone 2'!X20,'Girone 2'!Z20,'Girone 2'!AB20,'Girone 2'!D32,'Girone 2'!F32,'Girone 2'!H32,'Girone 2'!J32,'Girone 2'!L32,'Girone 2'!N32,'Girone 2'!P32,'Girone 2'!R32,'Girone 2'!T32,'Girone 2'!V32,'Girone 2'!X32,'Girone 2'!Z32,'Girone 2'!AB32,'Girone 2'!D39,'Girone 2'!F39,'Girone 2'!H39,'Girone 2'!J39,'Girone 2'!L39,'Girone 2'!N39,'Girone 2'!P39,'Girone 2'!R39,'Girone 2'!T39,'Girone 2'!V39,'Girone 2'!X39,'Girone 2'!Z39,'Girone 2'!AB39)</f>
        <v>26</v>
      </c>
      <c r="Y19" s="20">
        <f>IFERROR(ROUND(X19/G18,2),0)</f>
        <v>0.5</v>
      </c>
      <c r="Z19" s="21">
        <f>IFERROR(ROUND(X19/L18,2),0)</f>
        <v>6.5</v>
      </c>
      <c r="AA19" s="42"/>
      <c r="AB19" s="123"/>
      <c r="AC19" s="132"/>
      <c r="AD19" s="118"/>
      <c r="AE19" s="42"/>
      <c r="AF19" s="141"/>
      <c r="AG19" s="142"/>
    </row>
    <row r="20" spans="2:33" ht="15.75" customHeight="1" thickBot="1" x14ac:dyDescent="0.3">
      <c r="B20" s="42"/>
      <c r="C20" s="42"/>
      <c r="D20" s="42"/>
      <c r="E20" s="42"/>
      <c r="F20" s="38"/>
      <c r="G20" s="42"/>
      <c r="H20" s="42"/>
      <c r="I20" s="42"/>
      <c r="J20" s="42"/>
      <c r="K20" s="38"/>
      <c r="L20" s="42"/>
      <c r="M20" s="42"/>
      <c r="N20" s="42"/>
      <c r="O20" s="42"/>
      <c r="P20" s="38"/>
      <c r="Q20" s="39" t="s">
        <v>35</v>
      </c>
      <c r="R20" s="37" t="s">
        <v>36</v>
      </c>
      <c r="S20" s="41" t="s">
        <v>35</v>
      </c>
      <c r="T20" s="37" t="s">
        <v>36</v>
      </c>
      <c r="U20" s="41" t="s">
        <v>35</v>
      </c>
      <c r="V20" s="22" t="s">
        <v>36</v>
      </c>
      <c r="W20" s="42"/>
      <c r="X20" s="42"/>
      <c r="Y20" s="42"/>
      <c r="Z20" s="42"/>
      <c r="AA20" s="42"/>
      <c r="AB20" s="42"/>
      <c r="AC20" s="42"/>
      <c r="AD20" s="42"/>
      <c r="AE20" s="42"/>
      <c r="AF20" s="143"/>
      <c r="AG20" s="144"/>
    </row>
  </sheetData>
  <mergeCells count="142">
    <mergeCell ref="AC18:AC19"/>
    <mergeCell ref="AD18:AD19"/>
    <mergeCell ref="AF2:AG10"/>
    <mergeCell ref="AF12:AG20"/>
    <mergeCell ref="R18:R19"/>
    <mergeCell ref="S18:S19"/>
    <mergeCell ref="T18:T19"/>
    <mergeCell ref="U18:U19"/>
    <mergeCell ref="V18:V19"/>
    <mergeCell ref="AB18:AB19"/>
    <mergeCell ref="X12:Z12"/>
    <mergeCell ref="AB12:AD12"/>
    <mergeCell ref="X2:Z2"/>
    <mergeCell ref="AB2:AD2"/>
    <mergeCell ref="Q12:V12"/>
    <mergeCell ref="U3:V3"/>
    <mergeCell ref="S3:T3"/>
    <mergeCell ref="Q3:R3"/>
    <mergeCell ref="Q2:V2"/>
    <mergeCell ref="S8:S9"/>
    <mergeCell ref="S6:S7"/>
    <mergeCell ref="U8:U9"/>
    <mergeCell ref="R4:R5"/>
    <mergeCell ref="R6:R7"/>
    <mergeCell ref="J18:J19"/>
    <mergeCell ref="L18:L19"/>
    <mergeCell ref="M18:M19"/>
    <mergeCell ref="N18:N19"/>
    <mergeCell ref="O18:O19"/>
    <mergeCell ref="Q18:Q19"/>
    <mergeCell ref="B18:B19"/>
    <mergeCell ref="C18:C19"/>
    <mergeCell ref="E18:E19"/>
    <mergeCell ref="G18:G19"/>
    <mergeCell ref="H18:H19"/>
    <mergeCell ref="I18:I19"/>
    <mergeCell ref="R16:R17"/>
    <mergeCell ref="T16:T17"/>
    <mergeCell ref="U16:U17"/>
    <mergeCell ref="V16:V17"/>
    <mergeCell ref="C16:C17"/>
    <mergeCell ref="C14:C15"/>
    <mergeCell ref="I16:I17"/>
    <mergeCell ref="I14:I15"/>
    <mergeCell ref="S14:S15"/>
    <mergeCell ref="S16:S17"/>
    <mergeCell ref="U14:U15"/>
    <mergeCell ref="T14:T15"/>
    <mergeCell ref="G16:G17"/>
    <mergeCell ref="G14:G15"/>
    <mergeCell ref="H16:H17"/>
    <mergeCell ref="E16:E17"/>
    <mergeCell ref="J16:J17"/>
    <mergeCell ref="Q14:Q15"/>
    <mergeCell ref="Q16:Q17"/>
    <mergeCell ref="R14:R15"/>
    <mergeCell ref="L16:L17"/>
    <mergeCell ref="AB14:AB15"/>
    <mergeCell ref="AC14:AC15"/>
    <mergeCell ref="AD4:AD5"/>
    <mergeCell ref="AD6:AD7"/>
    <mergeCell ref="AD8:AD9"/>
    <mergeCell ref="AD14:AD15"/>
    <mergeCell ref="AD16:AD17"/>
    <mergeCell ref="AC16:AC17"/>
    <mergeCell ref="AB16:AB17"/>
    <mergeCell ref="AB8:AB9"/>
    <mergeCell ref="AC8:AC9"/>
    <mergeCell ref="AB4:AB5"/>
    <mergeCell ref="AC4:AC5"/>
    <mergeCell ref="AB6:AB7"/>
    <mergeCell ref="AC6:AC7"/>
    <mergeCell ref="V4:V5"/>
    <mergeCell ref="V6:V7"/>
    <mergeCell ref="V8:V9"/>
    <mergeCell ref="V14:V15"/>
    <mergeCell ref="Q13:R13"/>
    <mergeCell ref="S13:T13"/>
    <mergeCell ref="R8:R9"/>
    <mergeCell ref="S4:S5"/>
    <mergeCell ref="T4:T5"/>
    <mergeCell ref="Q4:Q5"/>
    <mergeCell ref="Q6:Q7"/>
    <mergeCell ref="Q8:Q9"/>
    <mergeCell ref="T6:T7"/>
    <mergeCell ref="T8:T9"/>
    <mergeCell ref="U4:U5"/>
    <mergeCell ref="U6:U7"/>
    <mergeCell ref="U13:V13"/>
    <mergeCell ref="B12:E12"/>
    <mergeCell ref="M16:M17"/>
    <mergeCell ref="N16:N17"/>
    <mergeCell ref="O16:O17"/>
    <mergeCell ref="M8:M9"/>
    <mergeCell ref="N8:N9"/>
    <mergeCell ref="O8:O9"/>
    <mergeCell ref="M14:M15"/>
    <mergeCell ref="N14:N15"/>
    <mergeCell ref="O14:O15"/>
    <mergeCell ref="B14:B15"/>
    <mergeCell ref="B16:B17"/>
    <mergeCell ref="C13:D13"/>
    <mergeCell ref="E14:E15"/>
    <mergeCell ref="E8:E9"/>
    <mergeCell ref="J14:J15"/>
    <mergeCell ref="L14:L15"/>
    <mergeCell ref="H14:H15"/>
    <mergeCell ref="H8:H9"/>
    <mergeCell ref="L12:O12"/>
    <mergeCell ref="J6:J7"/>
    <mergeCell ref="J4:J5"/>
    <mergeCell ref="I8:I9"/>
    <mergeCell ref="I6:I7"/>
    <mergeCell ref="I4:I5"/>
    <mergeCell ref="G12:J12"/>
    <mergeCell ref="G4:G5"/>
    <mergeCell ref="G6:G7"/>
    <mergeCell ref="G8:G9"/>
    <mergeCell ref="O4:O5"/>
    <mergeCell ref="M6:M7"/>
    <mergeCell ref="N6:N7"/>
    <mergeCell ref="O6:O7"/>
    <mergeCell ref="L2:O2"/>
    <mergeCell ref="B4:B5"/>
    <mergeCell ref="B6:B7"/>
    <mergeCell ref="B8:B9"/>
    <mergeCell ref="E6:E7"/>
    <mergeCell ref="E4:E5"/>
    <mergeCell ref="B2:E2"/>
    <mergeCell ref="G2:J2"/>
    <mergeCell ref="M4:M5"/>
    <mergeCell ref="N4:N5"/>
    <mergeCell ref="C3:D3"/>
    <mergeCell ref="L4:L5"/>
    <mergeCell ref="L6:L7"/>
    <mergeCell ref="L8:L9"/>
    <mergeCell ref="C8:C9"/>
    <mergeCell ref="C6:C7"/>
    <mergeCell ref="C4:C5"/>
    <mergeCell ref="H6:H7"/>
    <mergeCell ref="H4:H5"/>
    <mergeCell ref="J8:J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zoomScaleNormal="100" workbookViewId="0"/>
  </sheetViews>
  <sheetFormatPr defaultColWidth="1.42578125" defaultRowHeight="15.75" customHeight="1" x14ac:dyDescent="0.25"/>
  <cols>
    <col min="1" max="1" width="1.42578125" style="63"/>
    <col min="2" max="2" width="2.28515625" style="69" bestFit="1" customWidth="1"/>
    <col min="3" max="3" width="14.140625" style="69" customWidth="1"/>
    <col min="4" max="4" width="4.28515625" style="69" customWidth="1"/>
    <col min="5" max="5" width="4.28515625" style="63" customWidth="1"/>
    <col min="6" max="9" width="4.28515625" style="69" customWidth="1"/>
    <col min="10" max="10" width="4.28515625" style="63" customWidth="1"/>
    <col min="11" max="14" width="4.28515625" style="69" customWidth="1"/>
    <col min="15" max="15" width="4.28515625" style="63" customWidth="1"/>
    <col min="16" max="29" width="4.28515625" style="69" customWidth="1"/>
    <col min="30" max="30" width="3.7109375" style="69" bestFit="1" customWidth="1"/>
    <col min="31" max="31" width="4.42578125" style="69" bestFit="1" customWidth="1"/>
    <col min="32" max="32" width="6.7109375" style="63" bestFit="1" customWidth="1"/>
    <col min="33" max="16384" width="1.42578125" style="69"/>
  </cols>
  <sheetData>
    <row r="1" spans="2:32" ht="15.75" customHeight="1" x14ac:dyDescent="0.25">
      <c r="B1" s="63"/>
      <c r="C1" s="63"/>
      <c r="D1" s="63"/>
      <c r="F1" s="63"/>
      <c r="G1" s="63"/>
      <c r="H1" s="63"/>
      <c r="I1" s="63"/>
      <c r="K1" s="63"/>
      <c r="L1" s="63"/>
      <c r="M1" s="63"/>
      <c r="N1" s="63"/>
      <c r="P1" s="63"/>
      <c r="Q1" s="63"/>
      <c r="R1" s="63"/>
      <c r="S1" s="63"/>
      <c r="T1" s="63"/>
      <c r="U1" s="63"/>
      <c r="V1" s="63"/>
      <c r="W1" s="63"/>
      <c r="X1" s="63"/>
      <c r="Y1" s="63"/>
      <c r="Z1" s="63"/>
      <c r="AA1" s="63"/>
      <c r="AB1" s="63"/>
      <c r="AC1" s="63"/>
    </row>
    <row r="2" spans="2:32" ht="15.75" customHeight="1" thickBot="1" x14ac:dyDescent="0.3">
      <c r="B2" s="112" t="s">
        <v>0</v>
      </c>
      <c r="C2" s="113"/>
      <c r="D2" s="114" t="s">
        <v>1</v>
      </c>
      <c r="E2" s="113"/>
      <c r="F2" s="114" t="s">
        <v>2</v>
      </c>
      <c r="G2" s="113"/>
      <c r="H2" s="114" t="s">
        <v>3</v>
      </c>
      <c r="I2" s="113"/>
      <c r="J2" s="114" t="s">
        <v>4</v>
      </c>
      <c r="K2" s="113"/>
      <c r="L2" s="114" t="s">
        <v>5</v>
      </c>
      <c r="M2" s="113"/>
      <c r="N2" s="114" t="s">
        <v>6</v>
      </c>
      <c r="O2" s="113"/>
      <c r="P2" s="114" t="s">
        <v>7</v>
      </c>
      <c r="Q2" s="113"/>
      <c r="R2" s="114" t="s">
        <v>8</v>
      </c>
      <c r="S2" s="113"/>
      <c r="T2" s="114" t="s">
        <v>9</v>
      </c>
      <c r="U2" s="113"/>
      <c r="V2" s="114" t="s">
        <v>10</v>
      </c>
      <c r="W2" s="113"/>
      <c r="X2" s="114" t="s">
        <v>11</v>
      </c>
      <c r="Y2" s="113"/>
      <c r="Z2" s="114" t="s">
        <v>12</v>
      </c>
      <c r="AA2" s="113"/>
      <c r="AB2" s="114" t="s">
        <v>13</v>
      </c>
      <c r="AC2" s="112"/>
      <c r="AD2" s="65" t="s">
        <v>14</v>
      </c>
      <c r="AE2" s="69" t="s">
        <v>15</v>
      </c>
      <c r="AF2" s="61" t="s">
        <v>16</v>
      </c>
    </row>
    <row r="3" spans="2:32" ht="15.75" customHeight="1" x14ac:dyDescent="0.25">
      <c r="B3" s="109" t="str">
        <f>'Statistiche Semifinali'!C4</f>
        <v>A</v>
      </c>
      <c r="C3" s="3" t="str">
        <f>IF('Statistiche Semifinali'!D4 = "","",'Statistiche Semifinali'!D4 )</f>
        <v>Michelangelo</v>
      </c>
      <c r="D3" s="23">
        <v>1</v>
      </c>
      <c r="E3" s="107">
        <f>IF(D3+D4&gt;D5+D6,1,0)</f>
        <v>1</v>
      </c>
      <c r="F3" s="23"/>
      <c r="G3" s="107">
        <f>IF(F3+F4&gt;F5+F6,1,0)</f>
        <v>0</v>
      </c>
      <c r="H3" s="23">
        <v>1</v>
      </c>
      <c r="I3" s="107">
        <f>IF(H3+H4&gt;H5+H6,1,0)</f>
        <v>1</v>
      </c>
      <c r="J3" s="23"/>
      <c r="K3" s="107">
        <f>IF(J3+J4&gt;J5+J6,1,0)</f>
        <v>0</v>
      </c>
      <c r="L3" s="23">
        <v>1</v>
      </c>
      <c r="M3" s="107">
        <f>IF(L3+L4&gt;L5+L6,1,0)</f>
        <v>0</v>
      </c>
      <c r="N3" s="23"/>
      <c r="O3" s="107">
        <f>IF(N3+N4&gt;N5+N6,1,0)</f>
        <v>0</v>
      </c>
      <c r="P3" s="23">
        <v>1</v>
      </c>
      <c r="Q3" s="107">
        <f>IF(P3+P4&gt;P5+P6,1,0)</f>
        <v>0</v>
      </c>
      <c r="R3" s="23"/>
      <c r="S3" s="107">
        <f>IF(R3+R4&gt;R5+R6,1,0)</f>
        <v>0</v>
      </c>
      <c r="T3" s="23">
        <v>1</v>
      </c>
      <c r="U3" s="107">
        <f>IF(T3+T4&gt;T5+T6,1,0)</f>
        <v>1</v>
      </c>
      <c r="V3" s="23"/>
      <c r="W3" s="107">
        <f>IF(V3+V4&gt;V5+V6,1,0)</f>
        <v>0</v>
      </c>
      <c r="X3" s="23">
        <v>1</v>
      </c>
      <c r="Y3" s="107">
        <f>IF(X3+X4&gt;X5+X6,1,0)</f>
        <v>0</v>
      </c>
      <c r="Z3" s="23">
        <v>1</v>
      </c>
      <c r="AA3" s="107">
        <f>IF(Z3+Z4&gt;Z5+Z6,1,0)</f>
        <v>1</v>
      </c>
      <c r="AB3" s="23">
        <v>1</v>
      </c>
      <c r="AC3" s="107">
        <f>IF(AB3+AB4&gt;AB5+AB6,1,0)</f>
        <v>1</v>
      </c>
      <c r="AD3" s="124">
        <f>IF(AF3="NO",0,IF(AE3&gt;AE5,2,IF(AND(AD7=32,AE7=30,AE3=0,AE5=0),0,IF(AE5=AE3,1,0)))+IF(OR(AE3&gt;7+AE5,AE3=AE5-1),1,0))</f>
        <v>1</v>
      </c>
      <c r="AE3" s="124">
        <f>SUM(E3,G3,I3,K3,M3,O3,Q3,S3,U3,W3,Y3,AA3,AC3)</f>
        <v>5</v>
      </c>
      <c r="AF3" s="117" t="str">
        <f>IF(SUM(AE7,AD7*60)&gt;0,"SI","NO")</f>
        <v>SI</v>
      </c>
    </row>
    <row r="4" spans="2:32" ht="15.75" customHeight="1" thickBot="1" x14ac:dyDescent="0.3">
      <c r="B4" s="115"/>
      <c r="C4" s="4" t="str">
        <f>IF('Statistiche Semifinali'!D5 = "","",'Statistiche Semifinali'!D5 )</f>
        <v>Gigi</v>
      </c>
      <c r="D4" s="24"/>
      <c r="E4" s="108"/>
      <c r="F4" s="24"/>
      <c r="G4" s="108"/>
      <c r="H4" s="24">
        <v>1</v>
      </c>
      <c r="I4" s="108"/>
      <c r="J4" s="24"/>
      <c r="K4" s="108"/>
      <c r="L4" s="24"/>
      <c r="M4" s="108"/>
      <c r="N4" s="24"/>
      <c r="O4" s="108"/>
      <c r="P4" s="24"/>
      <c r="Q4" s="108"/>
      <c r="R4" s="24"/>
      <c r="S4" s="108"/>
      <c r="T4" s="24">
        <v>1</v>
      </c>
      <c r="U4" s="108"/>
      <c r="V4" s="24"/>
      <c r="W4" s="108"/>
      <c r="X4" s="24"/>
      <c r="Y4" s="108"/>
      <c r="Z4" s="24">
        <v>1</v>
      </c>
      <c r="AA4" s="108"/>
      <c r="AB4" s="24">
        <v>1</v>
      </c>
      <c r="AC4" s="108"/>
      <c r="AD4" s="122"/>
      <c r="AE4" s="122"/>
      <c r="AF4" s="118"/>
    </row>
    <row r="5" spans="2:32" ht="15.75" customHeight="1" x14ac:dyDescent="0.25">
      <c r="B5" s="109" t="str">
        <f>'Statistiche Semifinali'!C6</f>
        <v>E</v>
      </c>
      <c r="C5" s="11" t="str">
        <f>IF('Statistiche Semifinali'!D6 = "","",'Statistiche Semifinali'!D6 )</f>
        <v>Angels93</v>
      </c>
      <c r="D5" s="23"/>
      <c r="E5" s="107">
        <f>IF(D3+D4&lt;D5+D6,1,0)</f>
        <v>0</v>
      </c>
      <c r="F5" s="23">
        <v>1</v>
      </c>
      <c r="G5" s="107">
        <f>IF(F3+F4&lt;F5+F6,1,0)</f>
        <v>1</v>
      </c>
      <c r="H5" s="23"/>
      <c r="I5" s="107">
        <f>IF(H3+H4&lt;H5+H6,1,0)</f>
        <v>0</v>
      </c>
      <c r="J5" s="23">
        <v>1</v>
      </c>
      <c r="K5" s="107">
        <f>IF(J3+J4&lt;J5+J6,1,0)</f>
        <v>1</v>
      </c>
      <c r="L5" s="23">
        <v>1</v>
      </c>
      <c r="M5" s="107">
        <f>IF(L3+L4&lt;L5+L6,1,0)</f>
        <v>1</v>
      </c>
      <c r="N5" s="23">
        <v>1</v>
      </c>
      <c r="O5" s="107">
        <f>IF(N3+N4&lt;N5+N6,1,0)</f>
        <v>1</v>
      </c>
      <c r="P5" s="23"/>
      <c r="Q5" s="107">
        <f>IF(P3+P4&lt;P5+P6,1,0)</f>
        <v>0</v>
      </c>
      <c r="R5" s="23">
        <v>1</v>
      </c>
      <c r="S5" s="107">
        <f>IF(R3+R4&lt;R5+R6,1,0)</f>
        <v>1</v>
      </c>
      <c r="T5" s="23"/>
      <c r="U5" s="107">
        <f>IF(T3+T4&lt;T5+T6,1,0)</f>
        <v>0</v>
      </c>
      <c r="V5" s="23">
        <v>1</v>
      </c>
      <c r="W5" s="107">
        <f>IF(V3+V4&lt;V5+V6,1,0)</f>
        <v>1</v>
      </c>
      <c r="X5" s="23">
        <v>1</v>
      </c>
      <c r="Y5" s="107">
        <f>IF(X3+X4&lt;X5+X6,1,0)</f>
        <v>0</v>
      </c>
      <c r="Z5" s="23"/>
      <c r="AA5" s="107">
        <f>IF(Z3+Z4&lt;Z5+Z6,1,0)</f>
        <v>0</v>
      </c>
      <c r="AB5" s="23"/>
      <c r="AC5" s="107">
        <f>IF(AB3+AB4&lt;AB5+AB6,1,0)</f>
        <v>0</v>
      </c>
      <c r="AD5" s="124">
        <f>IF(AF3="NO",0,IF(AE5&gt;AE3,2,IF(AND(AD7=32,AE7=30,AE3=0,AE5=0),0,IF(AE5=AE3,1,0)))+IF(OR(AE5&gt;7+AE3,AE5=AE3-1),1,0))</f>
        <v>2</v>
      </c>
      <c r="AE5" s="124">
        <f>SUM(E5,G5,I5,K5,M5,O5,Q5,S5,U5,W5,Y5,AA5,AC5)</f>
        <v>6</v>
      </c>
      <c r="AF5" s="118"/>
    </row>
    <row r="6" spans="2:32" ht="15.75" customHeight="1" thickBot="1" x14ac:dyDescent="0.3">
      <c r="B6" s="110"/>
      <c r="C6" s="11" t="str">
        <f>IF('Statistiche Semifinali'!D7 = "","",'Statistiche Semifinali'!D7 )</f>
        <v>Kratos</v>
      </c>
      <c r="D6" s="25"/>
      <c r="E6" s="111"/>
      <c r="F6" s="25">
        <v>1</v>
      </c>
      <c r="G6" s="111"/>
      <c r="H6" s="25"/>
      <c r="I6" s="111"/>
      <c r="J6" s="25">
        <v>1</v>
      </c>
      <c r="K6" s="111"/>
      <c r="L6" s="25">
        <v>1</v>
      </c>
      <c r="M6" s="111"/>
      <c r="N6" s="25">
        <v>1</v>
      </c>
      <c r="O6" s="111"/>
      <c r="P6" s="25">
        <v>1</v>
      </c>
      <c r="Q6" s="111"/>
      <c r="R6" s="25">
        <v>1</v>
      </c>
      <c r="S6" s="111"/>
      <c r="T6" s="25">
        <v>1</v>
      </c>
      <c r="U6" s="111"/>
      <c r="V6" s="25">
        <v>1</v>
      </c>
      <c r="W6" s="111"/>
      <c r="X6" s="25"/>
      <c r="Y6" s="111"/>
      <c r="Z6" s="25">
        <v>1</v>
      </c>
      <c r="AA6" s="111"/>
      <c r="AB6" s="25"/>
      <c r="AC6" s="111"/>
      <c r="AD6" s="122"/>
      <c r="AE6" s="122"/>
      <c r="AF6" s="114"/>
    </row>
    <row r="7" spans="2:32" ht="15.75" customHeight="1" x14ac:dyDescent="0.25">
      <c r="B7" s="105" t="s">
        <v>17</v>
      </c>
      <c r="C7" s="116"/>
      <c r="D7" s="96">
        <v>0</v>
      </c>
      <c r="E7" s="97">
        <v>42</v>
      </c>
      <c r="F7" s="96">
        <v>2</v>
      </c>
      <c r="G7" s="97">
        <v>10</v>
      </c>
      <c r="H7" s="96">
        <v>0</v>
      </c>
      <c r="I7" s="97">
        <v>20</v>
      </c>
      <c r="J7" s="96">
        <v>1</v>
      </c>
      <c r="K7" s="97">
        <v>0</v>
      </c>
      <c r="L7" s="96">
        <v>2</v>
      </c>
      <c r="M7" s="97">
        <v>30</v>
      </c>
      <c r="N7" s="96">
        <v>0</v>
      </c>
      <c r="O7" s="97">
        <v>35</v>
      </c>
      <c r="P7" s="96">
        <v>2</v>
      </c>
      <c r="Q7" s="97">
        <v>30</v>
      </c>
      <c r="R7" s="96">
        <v>0</v>
      </c>
      <c r="S7" s="97">
        <v>53</v>
      </c>
      <c r="T7" s="96">
        <v>2</v>
      </c>
      <c r="U7" s="97">
        <v>30</v>
      </c>
      <c r="V7" s="96">
        <v>2</v>
      </c>
      <c r="W7" s="97">
        <v>10</v>
      </c>
      <c r="X7" s="96">
        <v>2</v>
      </c>
      <c r="Y7" s="97">
        <v>30</v>
      </c>
      <c r="Z7" s="96">
        <v>2</v>
      </c>
      <c r="AA7" s="97">
        <v>30</v>
      </c>
      <c r="AB7" s="96">
        <v>0</v>
      </c>
      <c r="AC7" s="97">
        <v>40</v>
      </c>
      <c r="AD7" s="64">
        <f>SUM(D7,F7,H7,J7,L7,N7,P7,R7,T7,V7,X7,Z7,AB7,QUOTIENT(SUM(E7,G7,I7,K7,M7,O7,Q7,S7,U7,W7,Y7,AA7,AC7),60))</f>
        <v>21</v>
      </c>
      <c r="AE7" s="62">
        <f>IF(SUM(E7,G7,I7,K7,M7,O7,Q7,S7,U7,W7,Y7,AA7,AC7)&gt;59,MOD(SUM(E7,G7,I7,K7,M7,O7,Q7,S7,U7,W7,Y7,AA7,AC7),60),SUM(E7,G7,I7,K7,M7,O7,Q7,S7,U7,W7,Y7,AA7,AC7))</f>
        <v>0</v>
      </c>
      <c r="AF7" s="64"/>
    </row>
    <row r="8" spans="2:32" s="63" customFormat="1" ht="15.75" customHeight="1" x14ac:dyDescent="0.25"/>
    <row r="9" spans="2:32" ht="15.75" customHeight="1" thickBot="1" x14ac:dyDescent="0.3">
      <c r="B9" s="112" t="s">
        <v>0</v>
      </c>
      <c r="C9" s="113"/>
      <c r="D9" s="114" t="s">
        <v>1</v>
      </c>
      <c r="E9" s="113"/>
      <c r="F9" s="114" t="s">
        <v>2</v>
      </c>
      <c r="G9" s="113"/>
      <c r="H9" s="114" t="s">
        <v>3</v>
      </c>
      <c r="I9" s="113"/>
      <c r="J9" s="114" t="s">
        <v>4</v>
      </c>
      <c r="K9" s="113"/>
      <c r="L9" s="114" t="s">
        <v>5</v>
      </c>
      <c r="M9" s="113"/>
      <c r="N9" s="114" t="s">
        <v>6</v>
      </c>
      <c r="O9" s="113"/>
      <c r="P9" s="114" t="s">
        <v>7</v>
      </c>
      <c r="Q9" s="113"/>
      <c r="R9" s="114" t="s">
        <v>8</v>
      </c>
      <c r="S9" s="113"/>
      <c r="T9" s="114" t="s">
        <v>9</v>
      </c>
      <c r="U9" s="113"/>
      <c r="V9" s="114" t="s">
        <v>10</v>
      </c>
      <c r="W9" s="113"/>
      <c r="X9" s="114" t="s">
        <v>11</v>
      </c>
      <c r="Y9" s="113"/>
      <c r="Z9" s="114" t="s">
        <v>12</v>
      </c>
      <c r="AA9" s="113"/>
      <c r="AB9" s="114" t="s">
        <v>13</v>
      </c>
      <c r="AC9" s="112"/>
      <c r="AD9" s="65" t="s">
        <v>14</v>
      </c>
      <c r="AE9" s="69" t="s">
        <v>15</v>
      </c>
      <c r="AF9" s="61" t="s">
        <v>16</v>
      </c>
    </row>
    <row r="10" spans="2:32" ht="15.75" customHeight="1" x14ac:dyDescent="0.25">
      <c r="B10" s="109" t="str">
        <f>'Statistiche Semifinali'!C12</f>
        <v>F</v>
      </c>
      <c r="C10" s="3" t="str">
        <f>IF('Statistiche Semifinali'!D12 = "","",'Statistiche Semifinali'!D12 )</f>
        <v>Etneus95</v>
      </c>
      <c r="D10" s="23"/>
      <c r="E10" s="107">
        <f>IF(D10+D11&gt;D12+D13,1,0)</f>
        <v>0</v>
      </c>
      <c r="F10" s="23"/>
      <c r="G10" s="107">
        <f>IF(F10+F11&gt;F12+F13,1,0)</f>
        <v>0</v>
      </c>
      <c r="H10" s="23"/>
      <c r="I10" s="107">
        <f>IF(H10+H11&gt;H12+H13,1,0)</f>
        <v>0</v>
      </c>
      <c r="J10" s="23"/>
      <c r="K10" s="107">
        <f>IF(J10+J11&gt;J12+J13,1,0)</f>
        <v>0</v>
      </c>
      <c r="L10" s="23"/>
      <c r="M10" s="107">
        <f>IF(L10+L11&gt;L12+L13,1,0)</f>
        <v>0</v>
      </c>
      <c r="N10" s="23">
        <v>1</v>
      </c>
      <c r="O10" s="107">
        <f>IF(N10+N11&gt;N12+N13,1,0)</f>
        <v>1</v>
      </c>
      <c r="P10" s="23">
        <v>1</v>
      </c>
      <c r="Q10" s="107">
        <f>IF(P10+P11&gt;P12+P13,1,0)</f>
        <v>1</v>
      </c>
      <c r="R10" s="23">
        <v>1</v>
      </c>
      <c r="S10" s="107">
        <f>IF(R10+R11&gt;R12+R13,1,0)</f>
        <v>0</v>
      </c>
      <c r="T10" s="23"/>
      <c r="U10" s="107">
        <f>IF(T10+T11&gt;T12+T13,1,0)</f>
        <v>0</v>
      </c>
      <c r="V10" s="23"/>
      <c r="W10" s="107">
        <f>IF(V10+V11&gt;V12+V13,1,0)</f>
        <v>0</v>
      </c>
      <c r="X10" s="23"/>
      <c r="Y10" s="107">
        <f>IF(X10+X11&gt;X12+X13,1,0)</f>
        <v>0</v>
      </c>
      <c r="Z10" s="23"/>
      <c r="AA10" s="107">
        <f>IF(Z10+Z11&gt;Z12+Z13,1,0)</f>
        <v>0</v>
      </c>
      <c r="AB10" s="23">
        <v>1</v>
      </c>
      <c r="AC10" s="107">
        <f>IF(AB10+AB11&gt;AB12+AB13,1,0)</f>
        <v>1</v>
      </c>
      <c r="AD10" s="124">
        <f>IF(AF10="NO",0,IF(AE10&gt;AE12,2,IF(AND(AD14=32,AE14=30,AE10=0,AE12=0),0,IF(AE12=AE10,1,0)))+IF(OR(AE10&gt;7+AE12,AE10=AE12-1),1,0))</f>
        <v>0</v>
      </c>
      <c r="AE10" s="124">
        <f>SUM(E10,G10,I10,K10,M10,O10,Q10,S10,U10,W10,Y10,AA10,AC10)</f>
        <v>3</v>
      </c>
      <c r="AF10" s="117" t="str">
        <f>IF(SUM(AE14,AD14*60)&gt;0,"SI","NO")</f>
        <v>SI</v>
      </c>
    </row>
    <row r="11" spans="2:32" ht="15.75" customHeight="1" thickBot="1" x14ac:dyDescent="0.3">
      <c r="B11" s="115"/>
      <c r="C11" s="4" t="str">
        <f>IF('Statistiche Semifinali'!D13 = "","",'Statistiche Semifinali'!D13 )</f>
        <v>ciccio</v>
      </c>
      <c r="D11" s="24"/>
      <c r="E11" s="108"/>
      <c r="F11" s="24">
        <v>1</v>
      </c>
      <c r="G11" s="108"/>
      <c r="H11" s="24"/>
      <c r="I11" s="108"/>
      <c r="J11" s="24">
        <v>1</v>
      </c>
      <c r="K11" s="108"/>
      <c r="L11" s="24"/>
      <c r="M11" s="108"/>
      <c r="N11" s="24">
        <v>1</v>
      </c>
      <c r="O11" s="108"/>
      <c r="P11" s="24">
        <v>1</v>
      </c>
      <c r="Q11" s="108"/>
      <c r="R11" s="24"/>
      <c r="S11" s="108"/>
      <c r="T11" s="24"/>
      <c r="U11" s="108"/>
      <c r="V11" s="24">
        <v>1</v>
      </c>
      <c r="W11" s="108"/>
      <c r="X11" s="24"/>
      <c r="Y11" s="108"/>
      <c r="Z11" s="24">
        <v>1</v>
      </c>
      <c r="AA11" s="108"/>
      <c r="AB11" s="24">
        <v>1</v>
      </c>
      <c r="AC11" s="108"/>
      <c r="AD11" s="122"/>
      <c r="AE11" s="122"/>
      <c r="AF11" s="118"/>
    </row>
    <row r="12" spans="2:32" ht="15.75" customHeight="1" x14ac:dyDescent="0.25">
      <c r="B12" s="109" t="str">
        <f>'Statistiche Semifinali'!C14</f>
        <v>B</v>
      </c>
      <c r="C12" s="11" t="str">
        <f>IF('Statistiche Semifinali'!D14 = "","",'Statistiche Semifinali'!D14 )</f>
        <v>Drakan</v>
      </c>
      <c r="D12" s="23">
        <v>1</v>
      </c>
      <c r="E12" s="107">
        <f>IF(D10+D11&lt;D12+D13,1,0)</f>
        <v>1</v>
      </c>
      <c r="F12" s="23"/>
      <c r="G12" s="107">
        <f>IF(F10+F11&lt;F12+F13,1,0)</f>
        <v>0</v>
      </c>
      <c r="H12" s="23">
        <v>1</v>
      </c>
      <c r="I12" s="107">
        <f>IF(H10+H11&lt;H12+H13,1,0)</f>
        <v>1</v>
      </c>
      <c r="J12" s="23">
        <v>1</v>
      </c>
      <c r="K12" s="107">
        <f>IF(J10+J11&lt;J12+J13,1,0)</f>
        <v>0</v>
      </c>
      <c r="L12" s="23">
        <v>1</v>
      </c>
      <c r="M12" s="107">
        <f>IF(L10+L11&lt;L12+L13,1,0)</f>
        <v>1</v>
      </c>
      <c r="N12" s="23"/>
      <c r="O12" s="107">
        <f>IF(N10+N11&lt;N12+N13,1,0)</f>
        <v>0</v>
      </c>
      <c r="P12" s="23"/>
      <c r="Q12" s="107">
        <f>IF(P10+P11&lt;P12+P13,1,0)</f>
        <v>0</v>
      </c>
      <c r="R12" s="23">
        <v>1</v>
      </c>
      <c r="S12" s="107">
        <f>IF(R10+R11&lt;R12+R13,1,0)</f>
        <v>0</v>
      </c>
      <c r="T12" s="23">
        <v>1</v>
      </c>
      <c r="U12" s="107">
        <f>IF(T10+T11&lt;T12+T13,1,0)</f>
        <v>1</v>
      </c>
      <c r="V12" s="23">
        <v>1</v>
      </c>
      <c r="W12" s="107">
        <f>IF(V10+V11&lt;V12+V13,1,0)</f>
        <v>0</v>
      </c>
      <c r="X12" s="23"/>
      <c r="Y12" s="107">
        <f>IF(X10+X11&lt;X12+X13,1,0)</f>
        <v>1</v>
      </c>
      <c r="Z12" s="23">
        <v>1</v>
      </c>
      <c r="AA12" s="107">
        <f>IF(Z10+Z11&lt;Z12+Z13,1,0)</f>
        <v>0</v>
      </c>
      <c r="AB12" s="23"/>
      <c r="AC12" s="107">
        <f>IF(AB10+AB11&lt;AB12+AB13,1,0)</f>
        <v>0</v>
      </c>
      <c r="AD12" s="124">
        <f>IF(AF10="NO",0,IF(AE12&gt;AE10,2,IF(AND(AD14=32,AE14=30,AE10=0,AE12=0),0,IF(AE12=AE10,1,0)))+IF(OR(AE12&gt;7+AE10,AE12=AE10-1),1,0))</f>
        <v>2</v>
      </c>
      <c r="AE12" s="124">
        <f>SUM(E12,G12,I12,K12,M12,O12,Q12,S12,U12,W12,Y12,AA12,AC12)</f>
        <v>5</v>
      </c>
      <c r="AF12" s="118"/>
    </row>
    <row r="13" spans="2:32" ht="15.75" customHeight="1" thickBot="1" x14ac:dyDescent="0.3">
      <c r="B13" s="115"/>
      <c r="C13" s="11" t="str">
        <f>IF('Statistiche Semifinali'!D15 = "","",'Statistiche Semifinali'!D15 )</f>
        <v>WheelSmith18</v>
      </c>
      <c r="D13" s="25">
        <v>1</v>
      </c>
      <c r="E13" s="111"/>
      <c r="F13" s="25">
        <v>1</v>
      </c>
      <c r="G13" s="111"/>
      <c r="H13" s="25">
        <v>1</v>
      </c>
      <c r="I13" s="111"/>
      <c r="J13" s="25"/>
      <c r="K13" s="111"/>
      <c r="L13" s="25">
        <v>1</v>
      </c>
      <c r="M13" s="111"/>
      <c r="N13" s="25"/>
      <c r="O13" s="111"/>
      <c r="P13" s="25"/>
      <c r="Q13" s="111"/>
      <c r="R13" s="25"/>
      <c r="S13" s="111"/>
      <c r="T13" s="25">
        <v>1</v>
      </c>
      <c r="U13" s="111"/>
      <c r="V13" s="25"/>
      <c r="W13" s="111"/>
      <c r="X13" s="25">
        <v>1</v>
      </c>
      <c r="Y13" s="111"/>
      <c r="Z13" s="25"/>
      <c r="AA13" s="111"/>
      <c r="AB13" s="25"/>
      <c r="AC13" s="111"/>
      <c r="AD13" s="122"/>
      <c r="AE13" s="122"/>
      <c r="AF13" s="114"/>
    </row>
    <row r="14" spans="2:32" ht="15.75" customHeight="1" x14ac:dyDescent="0.25">
      <c r="B14" s="105" t="s">
        <v>17</v>
      </c>
      <c r="C14" s="116"/>
      <c r="D14" s="98">
        <v>1</v>
      </c>
      <c r="E14" s="99">
        <v>21</v>
      </c>
      <c r="F14" s="98">
        <v>2</v>
      </c>
      <c r="G14" s="99">
        <v>30</v>
      </c>
      <c r="H14" s="98">
        <v>2</v>
      </c>
      <c r="I14" s="99">
        <v>24</v>
      </c>
      <c r="J14" s="98">
        <v>2</v>
      </c>
      <c r="K14" s="99">
        <v>30</v>
      </c>
      <c r="L14" s="98">
        <v>0</v>
      </c>
      <c r="M14" s="99">
        <v>18</v>
      </c>
      <c r="N14" s="98">
        <v>1</v>
      </c>
      <c r="O14" s="99">
        <v>20</v>
      </c>
      <c r="P14" s="98">
        <v>0</v>
      </c>
      <c r="Q14" s="99">
        <v>35</v>
      </c>
      <c r="R14" s="98">
        <v>2</v>
      </c>
      <c r="S14" s="99">
        <v>30</v>
      </c>
      <c r="T14" s="98">
        <v>1</v>
      </c>
      <c r="U14" s="99">
        <v>6</v>
      </c>
      <c r="V14" s="98">
        <v>2</v>
      </c>
      <c r="W14" s="99">
        <v>30</v>
      </c>
      <c r="X14" s="98">
        <v>1</v>
      </c>
      <c r="Y14" s="99">
        <v>34</v>
      </c>
      <c r="Z14" s="98">
        <v>2</v>
      </c>
      <c r="AA14" s="99">
        <v>30</v>
      </c>
      <c r="AB14" s="98">
        <v>0</v>
      </c>
      <c r="AC14" s="99">
        <v>50</v>
      </c>
      <c r="AD14" s="64">
        <f>SUM(D15,F14,H14,J14,L14,N14,P14,R14,T14,V14,X14,Z14,AB14,QUOTIENT(SUM(E14,G14,I14,K14,M14,O14,Q14,S14,U14,W14,Y14,AA14,AC14),60))</f>
        <v>20</v>
      </c>
      <c r="AE14" s="62">
        <f>IF(SUM(E14,G14,I14,K14,M14,O14,Q14,S14,U14,W14,Y14,AA14,AC14)&gt;59,MOD(SUM(E14,G14,I14,K14,M14,O14,Q14,S14,U14,W14,Y14,AA14,AC14),60),SUM(E14,G14,I14,K14,M14,O14,Q14,S14,U14,W14,Y14,AA14,AC14))</f>
        <v>58</v>
      </c>
      <c r="AF14" s="64"/>
    </row>
    <row r="15" spans="2:32" ht="15.75" customHeight="1" x14ac:dyDescent="0.25">
      <c r="B15" s="63"/>
      <c r="C15" s="63"/>
      <c r="D15" s="63"/>
      <c r="F15" s="63"/>
      <c r="G15" s="63"/>
      <c r="H15" s="63"/>
      <c r="I15" s="63"/>
      <c r="K15" s="63"/>
      <c r="L15" s="63"/>
      <c r="M15" s="63"/>
      <c r="N15" s="63"/>
      <c r="P15" s="63"/>
      <c r="Q15" s="63"/>
      <c r="R15" s="63"/>
      <c r="S15" s="63"/>
      <c r="T15" s="63"/>
      <c r="U15" s="63"/>
      <c r="V15" s="63"/>
      <c r="W15" s="63"/>
      <c r="X15" s="63"/>
      <c r="Y15" s="63"/>
      <c r="Z15" s="63"/>
      <c r="AA15" s="63"/>
      <c r="AB15" s="63"/>
      <c r="AC15" s="63"/>
    </row>
    <row r="16" spans="2:32" ht="15.75" customHeight="1" thickBot="1" x14ac:dyDescent="0.3">
      <c r="B16" s="112" t="s">
        <v>0</v>
      </c>
      <c r="C16" s="113"/>
      <c r="D16" s="114" t="s">
        <v>1</v>
      </c>
      <c r="E16" s="113"/>
      <c r="F16" s="114" t="s">
        <v>2</v>
      </c>
      <c r="G16" s="113"/>
      <c r="H16" s="114" t="s">
        <v>3</v>
      </c>
      <c r="I16" s="113"/>
      <c r="J16" s="114" t="s">
        <v>4</v>
      </c>
      <c r="K16" s="113"/>
      <c r="L16" s="114" t="s">
        <v>5</v>
      </c>
      <c r="M16" s="113"/>
      <c r="N16" s="114" t="s">
        <v>6</v>
      </c>
      <c r="O16" s="113"/>
      <c r="P16" s="114" t="s">
        <v>7</v>
      </c>
      <c r="Q16" s="113"/>
      <c r="R16" s="114" t="s">
        <v>8</v>
      </c>
      <c r="S16" s="113"/>
      <c r="T16" s="114" t="s">
        <v>9</v>
      </c>
      <c r="U16" s="113"/>
      <c r="V16" s="114" t="s">
        <v>10</v>
      </c>
      <c r="W16" s="113"/>
      <c r="X16" s="114" t="s">
        <v>11</v>
      </c>
      <c r="Y16" s="113"/>
      <c r="Z16" s="114" t="s">
        <v>12</v>
      </c>
      <c r="AA16" s="113"/>
      <c r="AB16" s="114" t="s">
        <v>13</v>
      </c>
      <c r="AC16" s="113"/>
      <c r="AD16" s="65" t="s">
        <v>14</v>
      </c>
      <c r="AE16" s="69" t="s">
        <v>15</v>
      </c>
      <c r="AF16" s="61" t="s">
        <v>16</v>
      </c>
    </row>
    <row r="17" spans="2:35" ht="15.75" customHeight="1" x14ac:dyDescent="0.25">
      <c r="B17" s="109" t="str">
        <f>'Statistiche Semifinali'!C6</f>
        <v>E</v>
      </c>
      <c r="C17" s="3" t="str">
        <f>IF('Statistiche Semifinali'!D6 = "","",'Statistiche Semifinali'!D6)</f>
        <v>Angels93</v>
      </c>
      <c r="D17" s="23"/>
      <c r="E17" s="107">
        <f>IF(D17+D18&gt;D19+D20,1,0)</f>
        <v>0</v>
      </c>
      <c r="F17" s="23"/>
      <c r="G17" s="107">
        <f>IF(F17+F18&gt;F19+F20,1,0)</f>
        <v>0</v>
      </c>
      <c r="H17" s="23"/>
      <c r="I17" s="107">
        <f>IF(H17+H18&gt;H19+H20,1,0)</f>
        <v>0</v>
      </c>
      <c r="J17" s="23"/>
      <c r="K17" s="107">
        <f>IF(J17+J18&gt;J19+J20,1,0)</f>
        <v>1</v>
      </c>
      <c r="L17" s="23">
        <v>1</v>
      </c>
      <c r="M17" s="107">
        <f>IF(L17+L18&gt;L19+L20,1,0)</f>
        <v>1</v>
      </c>
      <c r="N17" s="23"/>
      <c r="O17" s="107">
        <f>IF(N17+N18&gt;N19+N20,1,0)</f>
        <v>0</v>
      </c>
      <c r="P17" s="23"/>
      <c r="Q17" s="107">
        <f>IF(P17+P18&gt;P19+P20,1,0)</f>
        <v>0</v>
      </c>
      <c r="R17" s="23">
        <v>1</v>
      </c>
      <c r="S17" s="107">
        <f>IF(R17+R18&gt;R19+R20,1,0)</f>
        <v>0</v>
      </c>
      <c r="T17" s="23">
        <v>1</v>
      </c>
      <c r="U17" s="107">
        <f>IF(T17+T18&gt;T19+T20,1,0)</f>
        <v>1</v>
      </c>
      <c r="V17" s="23"/>
      <c r="W17" s="107">
        <f>IF(V17+V18&gt;V19+V20,1,0)</f>
        <v>0</v>
      </c>
      <c r="X17" s="23"/>
      <c r="Y17" s="107">
        <f>IF(X17+X18&gt;X19+X20,1,0)</f>
        <v>0</v>
      </c>
      <c r="Z17" s="23">
        <v>1</v>
      </c>
      <c r="AA17" s="107">
        <f>IF(Z17+Z18&gt;Z19+Z20,1,0)</f>
        <v>1</v>
      </c>
      <c r="AB17" s="23">
        <v>1</v>
      </c>
      <c r="AC17" s="107">
        <f>IF(AB17+AB18&gt;AB19+AB20,1,0)</f>
        <v>0</v>
      </c>
      <c r="AD17" s="124">
        <f>IF(AF17="NO",0,IF(AE17&gt;AE19,2,IF(AND(AD21=32,AE21=30,AE17=0,AE19=0),0,IF(AE19=AE17,1,0)))+IF(OR(AE17&gt;7+AE19,AE17=AE19-1),1,0))</f>
        <v>1</v>
      </c>
      <c r="AE17" s="124">
        <f>SUM(E17,G17,I17,K17,M17,O17,Q17,S17,U17,W17,Y17,AA17,AC17)</f>
        <v>4</v>
      </c>
      <c r="AF17" s="117" t="str">
        <f>IF(SUM(AE21,AD21*60)&gt;0,"SI","NO")</f>
        <v>SI</v>
      </c>
      <c r="AG17" s="70"/>
    </row>
    <row r="18" spans="2:35" ht="15.75" customHeight="1" thickBot="1" x14ac:dyDescent="0.3">
      <c r="B18" s="115"/>
      <c r="C18" s="4" t="str">
        <f>IF('Statistiche Semifinali'!D7= "","",'Statistiche Semifinali'!D7 )</f>
        <v>Kratos</v>
      </c>
      <c r="D18" s="24"/>
      <c r="E18" s="108"/>
      <c r="F18" s="24"/>
      <c r="G18" s="108"/>
      <c r="H18" s="24"/>
      <c r="I18" s="108"/>
      <c r="J18" s="24">
        <v>1</v>
      </c>
      <c r="K18" s="108"/>
      <c r="L18" s="24">
        <v>1</v>
      </c>
      <c r="M18" s="108"/>
      <c r="N18" s="24">
        <v>1</v>
      </c>
      <c r="O18" s="108"/>
      <c r="P18" s="24"/>
      <c r="Q18" s="108"/>
      <c r="R18" s="24"/>
      <c r="S18" s="108"/>
      <c r="T18" s="24">
        <v>1</v>
      </c>
      <c r="U18" s="108"/>
      <c r="V18" s="24">
        <v>1</v>
      </c>
      <c r="W18" s="108"/>
      <c r="X18" s="24"/>
      <c r="Y18" s="108"/>
      <c r="Z18" s="24">
        <v>1</v>
      </c>
      <c r="AA18" s="108"/>
      <c r="AB18" s="24"/>
      <c r="AC18" s="108"/>
      <c r="AD18" s="122"/>
      <c r="AE18" s="122"/>
      <c r="AF18" s="118"/>
      <c r="AG18" s="70"/>
    </row>
    <row r="19" spans="2:35" ht="15.75" customHeight="1" x14ac:dyDescent="0.25">
      <c r="B19" s="109" t="str">
        <f>'Statistiche Semifinali'!C4</f>
        <v>A</v>
      </c>
      <c r="C19" s="3" t="str">
        <f>IF('Statistiche Semifinali'!D4 = "","",'Statistiche Semifinali'!D4 )</f>
        <v>Michelangelo</v>
      </c>
      <c r="D19" s="23">
        <v>1</v>
      </c>
      <c r="E19" s="107">
        <f>IF(D17+D18&lt;D19+D20,1,0)</f>
        <v>1</v>
      </c>
      <c r="F19" s="23"/>
      <c r="G19" s="107">
        <f>IF(F17+F18&lt;F19+F20,1,0)</f>
        <v>1</v>
      </c>
      <c r="H19" s="23">
        <v>1</v>
      </c>
      <c r="I19" s="107">
        <f>IF(H17+H18&lt;H19+H20,1,0)</f>
        <v>1</v>
      </c>
      <c r="J19" s="23"/>
      <c r="K19" s="107">
        <f>IF(J17+J18&lt;J19+J20,1,0)</f>
        <v>0</v>
      </c>
      <c r="L19" s="23"/>
      <c r="M19" s="107">
        <f>IF(L17+L18&lt;L19+L20,1,0)</f>
        <v>0</v>
      </c>
      <c r="N19" s="23">
        <v>1</v>
      </c>
      <c r="O19" s="107">
        <f>IF(N17+N18&lt;N19+N20,1,0)</f>
        <v>0</v>
      </c>
      <c r="P19" s="23">
        <v>1</v>
      </c>
      <c r="Q19" s="107">
        <f>IF(P17+P18&lt;P19+P20,1,0)</f>
        <v>1</v>
      </c>
      <c r="R19" s="23">
        <v>1</v>
      </c>
      <c r="S19" s="107">
        <f>IF(R17+R18&lt;R19+R20,1,0)</f>
        <v>0</v>
      </c>
      <c r="T19" s="23"/>
      <c r="U19" s="107">
        <f>IF(T17+T18&lt;T19+T20,1,0)</f>
        <v>0</v>
      </c>
      <c r="V19" s="23"/>
      <c r="W19" s="107">
        <f>IF(V17+V18&lt;V19+V20,1,0)</f>
        <v>0</v>
      </c>
      <c r="X19" s="23">
        <v>1</v>
      </c>
      <c r="Y19" s="107">
        <f>IF(X17+X18&lt;X19+X20,1,0)</f>
        <v>1</v>
      </c>
      <c r="Z19" s="23"/>
      <c r="AA19" s="107">
        <f>IF(Z17+Z18&lt;Z19+Z20,1,0)</f>
        <v>0</v>
      </c>
      <c r="AB19" s="23">
        <v>1</v>
      </c>
      <c r="AC19" s="107">
        <f>IF(AB17+AB18&lt;AB19+AB20,1,0)</f>
        <v>0</v>
      </c>
      <c r="AD19" s="124">
        <f>IF(AF17="NO",0,IF(AE19&gt;AE17,2,IF(AND(AD21=32,AE21=30,AE17=0,AE19=0),0,IF(AE19=AE17,1,0)))+IF(OR(AE19&gt;7+AE17,AE19=AE17-1),1,0))</f>
        <v>2</v>
      </c>
      <c r="AE19" s="124">
        <f>SUM(E19,G19,I19,K19,M19,O19,Q19,S19,U19,W19,Y19,AA19,AC19)</f>
        <v>5</v>
      </c>
      <c r="AF19" s="118"/>
      <c r="AG19" s="70"/>
    </row>
    <row r="20" spans="2:35" ht="15.75" customHeight="1" thickBot="1" x14ac:dyDescent="0.3">
      <c r="B20" s="110"/>
      <c r="C20" s="4" t="str">
        <f>IF('Statistiche Semifinali'!D5 = "","",'Statistiche Semifinali'!D5 )</f>
        <v>Gigi</v>
      </c>
      <c r="D20" s="25">
        <v>1</v>
      </c>
      <c r="E20" s="111"/>
      <c r="F20" s="25">
        <v>1</v>
      </c>
      <c r="G20" s="111"/>
      <c r="H20" s="25">
        <v>1</v>
      </c>
      <c r="I20" s="111"/>
      <c r="J20" s="25"/>
      <c r="K20" s="111"/>
      <c r="L20" s="25"/>
      <c r="M20" s="111"/>
      <c r="N20" s="25"/>
      <c r="O20" s="111"/>
      <c r="P20" s="25">
        <v>1</v>
      </c>
      <c r="Q20" s="111"/>
      <c r="R20" s="25"/>
      <c r="S20" s="111"/>
      <c r="T20" s="25"/>
      <c r="U20" s="111"/>
      <c r="V20" s="25">
        <v>1</v>
      </c>
      <c r="W20" s="111"/>
      <c r="X20" s="25"/>
      <c r="Y20" s="111"/>
      <c r="Z20" s="25"/>
      <c r="AA20" s="111"/>
      <c r="AB20" s="25"/>
      <c r="AC20" s="111"/>
      <c r="AD20" s="122"/>
      <c r="AE20" s="122"/>
      <c r="AF20" s="114"/>
      <c r="AG20" s="70"/>
    </row>
    <row r="21" spans="2:35" ht="15.75" customHeight="1" x14ac:dyDescent="0.25">
      <c r="B21" s="105" t="s">
        <v>17</v>
      </c>
      <c r="C21" s="116"/>
      <c r="D21" s="100">
        <v>0</v>
      </c>
      <c r="E21" s="101">
        <v>48</v>
      </c>
      <c r="F21" s="100">
        <v>2</v>
      </c>
      <c r="G21" s="101">
        <v>25</v>
      </c>
      <c r="H21" s="100">
        <v>1</v>
      </c>
      <c r="I21" s="101">
        <v>45</v>
      </c>
      <c r="J21" s="100">
        <v>1</v>
      </c>
      <c r="K21" s="101">
        <v>40</v>
      </c>
      <c r="L21" s="100">
        <v>1</v>
      </c>
      <c r="M21" s="101">
        <v>20</v>
      </c>
      <c r="N21" s="100">
        <v>2</v>
      </c>
      <c r="O21" s="101">
        <v>30</v>
      </c>
      <c r="P21" s="100">
        <v>0</v>
      </c>
      <c r="Q21" s="101">
        <v>36</v>
      </c>
      <c r="R21" s="100">
        <v>2</v>
      </c>
      <c r="S21" s="101">
        <v>30</v>
      </c>
      <c r="T21" s="100">
        <v>1</v>
      </c>
      <c r="U21" s="101">
        <v>5</v>
      </c>
      <c r="V21" s="100">
        <v>2</v>
      </c>
      <c r="W21" s="101">
        <v>30</v>
      </c>
      <c r="X21" s="100">
        <v>1</v>
      </c>
      <c r="Y21" s="101">
        <v>20</v>
      </c>
      <c r="Z21" s="100">
        <v>1</v>
      </c>
      <c r="AA21" s="101">
        <v>0</v>
      </c>
      <c r="AB21" s="100">
        <v>2</v>
      </c>
      <c r="AC21" s="101">
        <v>30</v>
      </c>
      <c r="AD21" s="64">
        <f>SUM(D21,F21,H21,J21,L21,N21,P21,R21,T21,V21,X21,Z21,AB21,QUOTIENT(SUM(E21,G21,I21,K21,M21,O21,Q21,S21,U21,W21,Y21,AA21,AC21),60))</f>
        <v>21</v>
      </c>
      <c r="AE21" s="62">
        <f>IF(SUM(E21,G21,I21,K21,M21,O21,Q21,S21,U21,W21,Y21,AA21,AC21)&gt;59,MOD(SUM(E21,G21,I21,K21,M21,O21,Q21,S21,U21,W21,Y21,AA21,AC21),60),SUM(E21,G21,I21,K21,M21,O21,Q21,S21,U21,W21,Y21,AA21,AC21))</f>
        <v>59</v>
      </c>
      <c r="AF21" s="64"/>
    </row>
    <row r="22" spans="2:35" ht="15.75" customHeight="1" x14ac:dyDescent="0.25">
      <c r="B22" s="63"/>
      <c r="C22" s="63"/>
      <c r="D22" s="63"/>
      <c r="F22" s="63"/>
      <c r="G22" s="63"/>
      <c r="H22" s="63"/>
      <c r="I22" s="63"/>
      <c r="K22" s="63"/>
      <c r="L22" s="63"/>
      <c r="M22" s="63"/>
      <c r="N22" s="63"/>
      <c r="P22" s="63"/>
      <c r="Q22" s="63"/>
      <c r="R22" s="63"/>
      <c r="S22" s="63"/>
      <c r="T22" s="63"/>
      <c r="U22" s="63"/>
      <c r="V22" s="63"/>
      <c r="W22" s="63"/>
      <c r="X22" s="63"/>
      <c r="Y22" s="63"/>
      <c r="Z22" s="63"/>
      <c r="AA22" s="63"/>
      <c r="AB22" s="63"/>
      <c r="AC22" s="63"/>
    </row>
    <row r="23" spans="2:35" ht="15.75" customHeight="1" thickBot="1" x14ac:dyDescent="0.3">
      <c r="B23" s="112" t="s">
        <v>0</v>
      </c>
      <c r="C23" s="113"/>
      <c r="D23" s="114" t="s">
        <v>1</v>
      </c>
      <c r="E23" s="113"/>
      <c r="F23" s="114" t="s">
        <v>2</v>
      </c>
      <c r="G23" s="113"/>
      <c r="H23" s="114" t="s">
        <v>3</v>
      </c>
      <c r="I23" s="113"/>
      <c r="J23" s="114" t="s">
        <v>4</v>
      </c>
      <c r="K23" s="113"/>
      <c r="L23" s="114" t="s">
        <v>5</v>
      </c>
      <c r="M23" s="113"/>
      <c r="N23" s="114" t="s">
        <v>6</v>
      </c>
      <c r="O23" s="113"/>
      <c r="P23" s="114" t="s">
        <v>7</v>
      </c>
      <c r="Q23" s="113"/>
      <c r="R23" s="114" t="s">
        <v>8</v>
      </c>
      <c r="S23" s="113"/>
      <c r="T23" s="114" t="s">
        <v>9</v>
      </c>
      <c r="U23" s="113"/>
      <c r="V23" s="114" t="s">
        <v>10</v>
      </c>
      <c r="W23" s="113"/>
      <c r="X23" s="114" t="s">
        <v>11</v>
      </c>
      <c r="Y23" s="113"/>
      <c r="Z23" s="114" t="s">
        <v>12</v>
      </c>
      <c r="AA23" s="113"/>
      <c r="AB23" s="114" t="s">
        <v>13</v>
      </c>
      <c r="AC23" s="112"/>
      <c r="AD23" s="65" t="s">
        <v>14</v>
      </c>
      <c r="AE23" s="69" t="s">
        <v>15</v>
      </c>
      <c r="AF23" s="61" t="s">
        <v>16</v>
      </c>
    </row>
    <row r="24" spans="2:35" ht="15.75" customHeight="1" x14ac:dyDescent="0.25">
      <c r="B24" s="109" t="str">
        <f>'Statistiche Semifinali'!C14</f>
        <v>B</v>
      </c>
      <c r="C24" s="3" t="str">
        <f>IF('Statistiche Semifinali'!D14 = "","",'Statistiche Semifinali'!D14 )</f>
        <v>Drakan</v>
      </c>
      <c r="D24" s="23">
        <v>1</v>
      </c>
      <c r="E24" s="107">
        <f>IF(D24+D25&gt;D26+D27,1,0)</f>
        <v>1</v>
      </c>
      <c r="F24" s="23"/>
      <c r="G24" s="107">
        <f>IF(F24+F25&gt;F26+F27,1,0)</f>
        <v>0</v>
      </c>
      <c r="H24" s="23">
        <v>1</v>
      </c>
      <c r="I24" s="107">
        <f>IF(H24+H25&gt;H26+H27,1,0)</f>
        <v>1</v>
      </c>
      <c r="J24" s="23">
        <v>1</v>
      </c>
      <c r="K24" s="107">
        <f>IF(J24+J25&gt;J26+J27,1,0)</f>
        <v>0</v>
      </c>
      <c r="L24" s="23">
        <v>1</v>
      </c>
      <c r="M24" s="107">
        <f>IF(L24+L25&gt;L26+L27,1,0)</f>
        <v>0</v>
      </c>
      <c r="N24" s="23">
        <v>1</v>
      </c>
      <c r="O24" s="107">
        <f>IF(N24+N25&gt;N26+N27,1,0)</f>
        <v>1</v>
      </c>
      <c r="P24" s="23">
        <v>1</v>
      </c>
      <c r="Q24" s="107">
        <f>IF(P24+P25&gt;P26+P27,1,0)</f>
        <v>1</v>
      </c>
      <c r="R24" s="23">
        <v>1</v>
      </c>
      <c r="S24" s="107">
        <f>IF(R24+R25&gt;R26+R27,1,0)</f>
        <v>1</v>
      </c>
      <c r="T24" s="23"/>
      <c r="U24" s="107">
        <f>IF(T24+T25&gt;T26+T27,1,0)</f>
        <v>1</v>
      </c>
      <c r="V24" s="23">
        <v>1</v>
      </c>
      <c r="W24" s="107">
        <f>IF(V24+V25&gt;V26+V27,1,0)</f>
        <v>0</v>
      </c>
      <c r="X24" s="23"/>
      <c r="Y24" s="107">
        <f>IF(X24+X25&gt;X26+X27,1,0)</f>
        <v>0</v>
      </c>
      <c r="Z24" s="23"/>
      <c r="AA24" s="107">
        <f>IF(Z24+Z25&gt;Z26+Z27,1,0)</f>
        <v>0</v>
      </c>
      <c r="AB24" s="23">
        <v>1</v>
      </c>
      <c r="AC24" s="107">
        <f>IF(AB24+AB25&gt;AB26+AB27,1,0)</f>
        <v>1</v>
      </c>
      <c r="AD24" s="124">
        <f>IF(AF24="NO",0,IF(AE24&gt;AE26,2,IF(AND(AD28=32,AE28=30,AE24=0,AE26=0),0,IF(AE26=AE24,1,0)))+IF(OR(AE24&gt;7+AE26,AE24=AE26-1),1,0))</f>
        <v>2</v>
      </c>
      <c r="AE24" s="124">
        <f>SUM(E24,G24,I24,K24,M24,O24,Q24,S24,U24,W24,Y24,AA24,AC24)</f>
        <v>7</v>
      </c>
      <c r="AF24" s="117" t="str">
        <f>IF(SUM(AE28,AD28*60)&gt;0,"SI","NO")</f>
        <v>SI</v>
      </c>
      <c r="AG24" s="70"/>
    </row>
    <row r="25" spans="2:35" ht="15.75" customHeight="1" thickBot="1" x14ac:dyDescent="0.3">
      <c r="B25" s="115"/>
      <c r="C25" s="4" t="str">
        <f>IF('Statistiche Semifinali'!D15 = "","",'Statistiche Semifinali'!D15 )</f>
        <v>WheelSmith18</v>
      </c>
      <c r="D25" s="24">
        <v>1</v>
      </c>
      <c r="E25" s="108"/>
      <c r="F25" s="24"/>
      <c r="G25" s="108"/>
      <c r="H25" s="24">
        <v>1</v>
      </c>
      <c r="I25" s="108"/>
      <c r="J25" s="24"/>
      <c r="K25" s="108"/>
      <c r="L25" s="24">
        <v>1</v>
      </c>
      <c r="M25" s="108"/>
      <c r="N25" s="24">
        <v>1</v>
      </c>
      <c r="O25" s="108"/>
      <c r="P25" s="24"/>
      <c r="Q25" s="108"/>
      <c r="R25" s="24"/>
      <c r="S25" s="108"/>
      <c r="T25" s="24">
        <v>1</v>
      </c>
      <c r="U25" s="108"/>
      <c r="V25" s="24"/>
      <c r="W25" s="108"/>
      <c r="X25" s="24"/>
      <c r="Y25" s="108"/>
      <c r="Z25" s="24">
        <v>1</v>
      </c>
      <c r="AA25" s="108"/>
      <c r="AB25" s="24"/>
      <c r="AC25" s="108"/>
      <c r="AD25" s="122"/>
      <c r="AE25" s="122"/>
      <c r="AF25" s="118"/>
      <c r="AG25" s="70"/>
    </row>
    <row r="26" spans="2:35" ht="15.75" customHeight="1" x14ac:dyDescent="0.25">
      <c r="B26" s="109" t="str">
        <f>'Statistiche Semifinali'!C12</f>
        <v>F</v>
      </c>
      <c r="C26" s="3" t="str">
        <f>IF('Statistiche Semifinali'!D12 = "","",'Statistiche Semifinali'!D12 )</f>
        <v>Etneus95</v>
      </c>
      <c r="D26" s="23"/>
      <c r="E26" s="107">
        <f>IF(D24+D25&lt;D26+D27,1,0)</f>
        <v>0</v>
      </c>
      <c r="F26" s="23">
        <v>1</v>
      </c>
      <c r="G26" s="107">
        <f>IF(F24+F25&lt;F26+F27,1,0)</f>
        <v>1</v>
      </c>
      <c r="H26" s="23"/>
      <c r="I26" s="107">
        <f>IF(H24+H25&lt;H26+H27,1,0)</f>
        <v>0</v>
      </c>
      <c r="J26" s="23">
        <v>1</v>
      </c>
      <c r="K26" s="107">
        <f>IF(J24+J25&lt;J26+J27,1,0)</f>
        <v>0</v>
      </c>
      <c r="L26" s="23">
        <v>1</v>
      </c>
      <c r="M26" s="107">
        <f>IF(L24+L25&lt;L26+L27,1,0)</f>
        <v>0</v>
      </c>
      <c r="N26" s="23"/>
      <c r="O26" s="107">
        <f>IF(N24+N25&lt;N26+N27,1,0)</f>
        <v>0</v>
      </c>
      <c r="P26" s="23"/>
      <c r="Q26" s="107">
        <f>IF(P24+P25&lt;P26+P27,1,0)</f>
        <v>0</v>
      </c>
      <c r="R26" s="23"/>
      <c r="S26" s="107">
        <f>IF(R24+R25&lt;R26+R27,1,0)</f>
        <v>0</v>
      </c>
      <c r="T26" s="23"/>
      <c r="U26" s="107">
        <f>IF(T24+T25&lt;T26+T27,1,0)</f>
        <v>0</v>
      </c>
      <c r="V26" s="23">
        <v>1</v>
      </c>
      <c r="W26" s="107">
        <f>IF(V24+V25&lt;V26+V27,1,0)</f>
        <v>0</v>
      </c>
      <c r="X26" s="23"/>
      <c r="Y26" s="107">
        <f>IF(X24+X25&lt;X26+X27,1,0)</f>
        <v>1</v>
      </c>
      <c r="Z26" s="23"/>
      <c r="AA26" s="107">
        <f>IF(Z24+Z25&lt;Z26+Z27,1,0)</f>
        <v>0</v>
      </c>
      <c r="AB26" s="23"/>
      <c r="AC26" s="107">
        <f>IF(AB24+AB25&lt;AB26+AB27,1,0)</f>
        <v>0</v>
      </c>
      <c r="AD26" s="124">
        <f>IF(AF24="NO",0,IF(AE26&gt;AE24,2,IF(AND(AD28=32,AE28=30,AE24=0,AE26=0),0,IF(AE26=AE24,1,0)))+IF(OR(AE26&gt;7+AE24,AE26=AE24-1),1,0))</f>
        <v>0</v>
      </c>
      <c r="AE26" s="124">
        <f>SUM(E26,G26,I26,K26,M26,O26,Q26,S26,U26,W26,Y26,AA26,AC26)</f>
        <v>2</v>
      </c>
      <c r="AF26" s="118"/>
      <c r="AG26" s="70"/>
    </row>
    <row r="27" spans="2:35" ht="15.75" customHeight="1" thickBot="1" x14ac:dyDescent="0.3">
      <c r="B27" s="115"/>
      <c r="C27" s="4" t="str">
        <f>IF('Statistiche Semifinali'!D13 = "","",'Statistiche Semifinali'!D13 )</f>
        <v>ciccio</v>
      </c>
      <c r="D27" s="25">
        <v>1</v>
      </c>
      <c r="E27" s="111"/>
      <c r="F27" s="25">
        <v>1</v>
      </c>
      <c r="G27" s="111"/>
      <c r="H27" s="25"/>
      <c r="I27" s="111"/>
      <c r="J27" s="25"/>
      <c r="K27" s="111"/>
      <c r="L27" s="25">
        <v>1</v>
      </c>
      <c r="M27" s="111"/>
      <c r="N27" s="25"/>
      <c r="O27" s="111"/>
      <c r="P27" s="25"/>
      <c r="Q27" s="111"/>
      <c r="R27" s="25"/>
      <c r="S27" s="111"/>
      <c r="T27" s="25"/>
      <c r="U27" s="111"/>
      <c r="V27" s="25"/>
      <c r="W27" s="111"/>
      <c r="X27" s="25">
        <v>1</v>
      </c>
      <c r="Y27" s="111"/>
      <c r="Z27" s="25">
        <v>1</v>
      </c>
      <c r="AA27" s="111"/>
      <c r="AB27" s="25"/>
      <c r="AC27" s="111"/>
      <c r="AD27" s="122"/>
      <c r="AE27" s="122"/>
      <c r="AF27" s="114"/>
      <c r="AG27" s="70"/>
    </row>
    <row r="28" spans="2:35" ht="15.75" customHeight="1" x14ac:dyDescent="0.25">
      <c r="B28" s="105" t="s">
        <v>17</v>
      </c>
      <c r="C28" s="116"/>
      <c r="D28" s="102">
        <v>2</v>
      </c>
      <c r="E28" s="103">
        <v>30</v>
      </c>
      <c r="F28" s="102">
        <v>2</v>
      </c>
      <c r="G28" s="103">
        <v>17</v>
      </c>
      <c r="H28" s="102">
        <v>1</v>
      </c>
      <c r="I28" s="103">
        <v>50</v>
      </c>
      <c r="J28" s="102">
        <v>2</v>
      </c>
      <c r="K28" s="103">
        <v>30</v>
      </c>
      <c r="L28" s="102">
        <v>2</v>
      </c>
      <c r="M28" s="103">
        <v>30</v>
      </c>
      <c r="N28" s="102">
        <v>0</v>
      </c>
      <c r="O28" s="103">
        <v>36</v>
      </c>
      <c r="P28" s="102">
        <v>0</v>
      </c>
      <c r="Q28" s="103">
        <v>50</v>
      </c>
      <c r="R28" s="102">
        <v>1</v>
      </c>
      <c r="S28" s="103">
        <v>10</v>
      </c>
      <c r="T28" s="102">
        <v>1</v>
      </c>
      <c r="U28" s="103">
        <v>49</v>
      </c>
      <c r="V28" s="102">
        <v>2</v>
      </c>
      <c r="W28" s="103">
        <v>30</v>
      </c>
      <c r="X28" s="102">
        <v>2</v>
      </c>
      <c r="Y28" s="103">
        <v>13</v>
      </c>
      <c r="Z28" s="102">
        <v>2</v>
      </c>
      <c r="AA28" s="103">
        <v>30</v>
      </c>
      <c r="AB28" s="102">
        <v>1</v>
      </c>
      <c r="AC28" s="103">
        <v>50</v>
      </c>
      <c r="AD28" s="64">
        <f>SUM(D28,F28,H28,J28,L28,N28,P28,R28,T28,V28,X28,Z28,AB28,QUOTIENT(SUM(E28,G28,I28,K28,M28,O28,Q28,S28,U28,W28,Y28,AA28,AC28),60))</f>
        <v>25</v>
      </c>
      <c r="AE28" s="62">
        <f>IF(SUM(E28,G28,I28,K28,M28,O28,Q28,S28,U28,W28,Y28,AA28,AC28)&gt;59,MOD(SUM(E28,G28,I28,K28,M28,O28,Q28,S28,U28,W28,Y28,AA28,AC28),60),SUM(E28,G28,I28,K28,M28,O28,Q28,S28,U28,W28,Y28,AA28,AC28))</f>
        <v>5</v>
      </c>
      <c r="AF28" s="64"/>
    </row>
    <row r="29" spans="2:35" ht="15.75" customHeight="1" x14ac:dyDescent="0.25">
      <c r="D29" s="63"/>
      <c r="F29" s="63"/>
      <c r="G29" s="63"/>
      <c r="H29" s="63"/>
      <c r="I29" s="63"/>
      <c r="K29" s="63"/>
      <c r="L29" s="63"/>
      <c r="M29" s="63"/>
      <c r="N29" s="63"/>
      <c r="P29" s="63"/>
      <c r="Q29" s="63"/>
      <c r="R29" s="63"/>
      <c r="S29" s="63"/>
      <c r="T29" s="63"/>
      <c r="U29" s="63"/>
      <c r="V29" s="63"/>
      <c r="W29" s="63"/>
      <c r="X29" s="63"/>
      <c r="Y29" s="63"/>
      <c r="Z29" s="63"/>
      <c r="AA29" s="63"/>
      <c r="AB29" s="63"/>
      <c r="AC29" s="63"/>
      <c r="AD29" s="63"/>
      <c r="AE29" s="63"/>
      <c r="AG29" s="63"/>
      <c r="AH29" s="63"/>
      <c r="AI29" s="63"/>
    </row>
    <row r="30" spans="2:35" ht="15.75" customHeight="1" x14ac:dyDescent="0.2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63"/>
      <c r="AE30" s="63"/>
      <c r="AG30" s="63"/>
      <c r="AH30" s="63"/>
      <c r="AI30" s="63"/>
    </row>
    <row r="31" spans="2:35" ht="15.75" customHeight="1" x14ac:dyDescent="0.25">
      <c r="B31" s="14"/>
      <c r="C31" s="63"/>
      <c r="D31" s="63"/>
      <c r="E31" s="14"/>
      <c r="F31" s="63"/>
      <c r="G31" s="14"/>
      <c r="H31" s="63"/>
      <c r="I31" s="14"/>
      <c r="K31" s="14"/>
      <c r="L31" s="63"/>
      <c r="M31" s="14"/>
      <c r="N31" s="63"/>
      <c r="O31" s="14"/>
      <c r="P31" s="63"/>
      <c r="Q31" s="14"/>
      <c r="R31" s="63"/>
      <c r="S31" s="14"/>
      <c r="T31" s="63"/>
      <c r="U31" s="14"/>
      <c r="V31" s="63"/>
      <c r="W31" s="14"/>
      <c r="X31" s="63"/>
      <c r="Y31" s="14"/>
      <c r="Z31" s="63"/>
      <c r="AA31" s="14"/>
      <c r="AB31" s="63"/>
      <c r="AC31" s="14"/>
      <c r="AD31" s="14"/>
      <c r="AE31" s="14"/>
      <c r="AF31" s="14"/>
      <c r="AG31" s="63"/>
      <c r="AH31" s="63"/>
      <c r="AI31" s="63"/>
    </row>
    <row r="32" spans="2:35" ht="15.75" customHeight="1" x14ac:dyDescent="0.25">
      <c r="B32" s="14"/>
      <c r="C32" s="63"/>
      <c r="D32" s="63"/>
      <c r="E32" s="14"/>
      <c r="F32" s="63"/>
      <c r="G32" s="14"/>
      <c r="H32" s="63"/>
      <c r="I32" s="14"/>
      <c r="K32" s="14"/>
      <c r="L32" s="63"/>
      <c r="M32" s="14"/>
      <c r="N32" s="63"/>
      <c r="O32" s="14"/>
      <c r="P32" s="63"/>
      <c r="Q32" s="14"/>
      <c r="R32" s="63"/>
      <c r="S32" s="14"/>
      <c r="T32" s="63"/>
      <c r="U32" s="14"/>
      <c r="V32" s="63"/>
      <c r="W32" s="14"/>
      <c r="X32" s="63"/>
      <c r="Y32" s="14"/>
      <c r="Z32" s="63"/>
      <c r="AA32" s="14"/>
      <c r="AB32" s="63"/>
      <c r="AC32" s="14"/>
      <c r="AD32" s="14"/>
      <c r="AE32" s="14"/>
      <c r="AF32" s="14"/>
      <c r="AG32" s="63"/>
      <c r="AH32" s="63"/>
      <c r="AI32" s="63"/>
    </row>
    <row r="33" spans="2:35" ht="15.75" customHeight="1" x14ac:dyDescent="0.25">
      <c r="B33" s="14"/>
      <c r="C33" s="63"/>
      <c r="D33" s="63"/>
      <c r="E33" s="14"/>
      <c r="F33" s="63"/>
      <c r="G33" s="14"/>
      <c r="H33" s="63"/>
      <c r="I33" s="14"/>
      <c r="K33" s="14"/>
      <c r="L33" s="63"/>
      <c r="M33" s="14"/>
      <c r="N33" s="63"/>
      <c r="O33" s="14"/>
      <c r="P33" s="63"/>
      <c r="Q33" s="14"/>
      <c r="R33" s="63"/>
      <c r="S33" s="14"/>
      <c r="T33" s="63"/>
      <c r="U33" s="14"/>
      <c r="V33" s="63"/>
      <c r="W33" s="14"/>
      <c r="X33" s="63"/>
      <c r="Y33" s="14"/>
      <c r="Z33" s="63"/>
      <c r="AA33" s="14"/>
      <c r="AB33" s="63"/>
      <c r="AC33" s="14"/>
      <c r="AD33" s="14"/>
      <c r="AE33" s="14"/>
      <c r="AF33" s="14"/>
      <c r="AG33" s="63"/>
      <c r="AH33" s="63"/>
      <c r="AI33" s="63"/>
    </row>
    <row r="34" spans="2:35" ht="15.75" customHeight="1" x14ac:dyDescent="0.25">
      <c r="B34" s="14"/>
      <c r="C34" s="63"/>
      <c r="D34" s="63"/>
      <c r="E34" s="14"/>
      <c r="F34" s="63"/>
      <c r="G34" s="14"/>
      <c r="H34" s="63"/>
      <c r="I34" s="14"/>
      <c r="K34" s="14"/>
      <c r="L34" s="63"/>
      <c r="M34" s="14"/>
      <c r="N34" s="63"/>
      <c r="O34" s="14"/>
      <c r="P34" s="63"/>
      <c r="Q34" s="14"/>
      <c r="R34" s="63"/>
      <c r="S34" s="14"/>
      <c r="T34" s="63"/>
      <c r="U34" s="14"/>
      <c r="V34" s="63"/>
      <c r="W34" s="14"/>
      <c r="X34" s="63"/>
      <c r="Y34" s="14"/>
      <c r="Z34" s="63"/>
      <c r="AA34" s="14"/>
      <c r="AB34" s="63"/>
      <c r="AC34" s="14"/>
      <c r="AD34" s="14"/>
      <c r="AE34" s="14"/>
      <c r="AF34" s="14"/>
      <c r="AG34" s="63"/>
      <c r="AH34" s="63"/>
      <c r="AI34" s="63"/>
    </row>
    <row r="35" spans="2:35" ht="15.75" customHeight="1" x14ac:dyDescent="0.25">
      <c r="B35" s="14"/>
      <c r="C35" s="14"/>
      <c r="D35" s="63"/>
      <c r="F35" s="63"/>
      <c r="G35" s="63"/>
      <c r="H35" s="63"/>
      <c r="I35" s="63"/>
      <c r="K35" s="63"/>
      <c r="L35" s="63"/>
      <c r="M35" s="63"/>
      <c r="N35" s="63"/>
      <c r="P35" s="63"/>
      <c r="Q35" s="63"/>
      <c r="R35" s="63"/>
      <c r="S35" s="63"/>
      <c r="T35" s="63"/>
      <c r="U35" s="63"/>
      <c r="V35" s="63"/>
      <c r="W35" s="63"/>
      <c r="X35" s="63"/>
      <c r="Y35" s="63"/>
      <c r="Z35" s="63"/>
      <c r="AA35" s="63"/>
      <c r="AB35" s="63"/>
      <c r="AC35" s="63"/>
      <c r="AD35" s="63"/>
      <c r="AE35" s="63"/>
      <c r="AG35" s="63"/>
      <c r="AH35" s="63"/>
      <c r="AI35" s="63"/>
    </row>
    <row r="36" spans="2:35" ht="15.75" customHeight="1" x14ac:dyDescent="0.25">
      <c r="B36" s="63"/>
      <c r="C36" s="63"/>
      <c r="D36" s="63"/>
      <c r="F36" s="63"/>
      <c r="G36" s="63"/>
      <c r="H36" s="63"/>
      <c r="I36" s="63"/>
      <c r="K36" s="63"/>
      <c r="L36" s="63"/>
      <c r="M36" s="63"/>
      <c r="N36" s="63"/>
      <c r="P36" s="63"/>
      <c r="Q36" s="63"/>
      <c r="R36" s="63"/>
      <c r="S36" s="63"/>
      <c r="T36" s="63"/>
      <c r="U36" s="63"/>
      <c r="V36" s="63"/>
      <c r="W36" s="63"/>
      <c r="X36" s="63"/>
      <c r="Y36" s="63"/>
      <c r="Z36" s="63"/>
      <c r="AA36" s="63"/>
      <c r="AB36" s="63"/>
      <c r="AC36" s="63"/>
      <c r="AD36" s="63"/>
      <c r="AE36" s="63"/>
      <c r="AG36" s="63"/>
      <c r="AH36" s="63"/>
      <c r="AI36" s="63"/>
    </row>
    <row r="37" spans="2:35" ht="15.75" customHeight="1" x14ac:dyDescent="0.2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63"/>
      <c r="AE37" s="63"/>
      <c r="AG37" s="63"/>
      <c r="AH37" s="63"/>
      <c r="AI37" s="63"/>
    </row>
    <row r="38" spans="2:35" ht="15.75" customHeight="1" x14ac:dyDescent="0.25">
      <c r="B38" s="14"/>
      <c r="C38" s="63"/>
      <c r="D38" s="63"/>
      <c r="E38" s="14"/>
      <c r="F38" s="63"/>
      <c r="G38" s="14"/>
      <c r="H38" s="63"/>
      <c r="I38" s="14"/>
      <c r="K38" s="14"/>
      <c r="L38" s="63"/>
      <c r="M38" s="14"/>
      <c r="N38" s="63"/>
      <c r="O38" s="14"/>
      <c r="P38" s="63"/>
      <c r="Q38" s="14"/>
      <c r="R38" s="63"/>
      <c r="S38" s="14"/>
      <c r="T38" s="63"/>
      <c r="U38" s="14"/>
      <c r="V38" s="63"/>
      <c r="W38" s="14"/>
      <c r="X38" s="63"/>
      <c r="Y38" s="14"/>
      <c r="Z38" s="63"/>
      <c r="AA38" s="14"/>
      <c r="AB38" s="63"/>
      <c r="AC38" s="14"/>
      <c r="AD38" s="14"/>
      <c r="AE38" s="14"/>
      <c r="AF38" s="14"/>
      <c r="AG38" s="63"/>
      <c r="AH38" s="63"/>
      <c r="AI38" s="63"/>
    </row>
    <row r="39" spans="2:35" ht="15.75" customHeight="1" x14ac:dyDescent="0.25">
      <c r="B39" s="14"/>
      <c r="C39" s="63"/>
      <c r="D39" s="63"/>
      <c r="E39" s="14"/>
      <c r="F39" s="63"/>
      <c r="G39" s="14"/>
      <c r="H39" s="63"/>
      <c r="I39" s="14"/>
      <c r="K39" s="14"/>
      <c r="L39" s="63"/>
      <c r="M39" s="14"/>
      <c r="N39" s="63"/>
      <c r="O39" s="14"/>
      <c r="P39" s="63"/>
      <c r="Q39" s="14"/>
      <c r="R39" s="63"/>
      <c r="S39" s="14"/>
      <c r="T39" s="63"/>
      <c r="U39" s="14"/>
      <c r="V39" s="63"/>
      <c r="W39" s="14"/>
      <c r="X39" s="63"/>
      <c r="Y39" s="14"/>
      <c r="Z39" s="63"/>
      <c r="AA39" s="14"/>
      <c r="AB39" s="63"/>
      <c r="AC39" s="14"/>
      <c r="AD39" s="14"/>
      <c r="AE39" s="14"/>
      <c r="AF39" s="14"/>
      <c r="AG39" s="63"/>
      <c r="AH39" s="63"/>
      <c r="AI39" s="63"/>
    </row>
    <row r="40" spans="2:35" ht="15.75" customHeight="1" x14ac:dyDescent="0.25">
      <c r="B40" s="14"/>
      <c r="C40" s="63"/>
      <c r="D40" s="63"/>
      <c r="E40" s="14"/>
      <c r="F40" s="63"/>
      <c r="G40" s="14"/>
      <c r="H40" s="63"/>
      <c r="I40" s="14"/>
      <c r="K40" s="14"/>
      <c r="L40" s="63"/>
      <c r="M40" s="14"/>
      <c r="N40" s="63"/>
      <c r="O40" s="14"/>
      <c r="P40" s="63"/>
      <c r="Q40" s="14"/>
      <c r="R40" s="63"/>
      <c r="S40" s="14"/>
      <c r="T40" s="63"/>
      <c r="U40" s="14"/>
      <c r="V40" s="63"/>
      <c r="W40" s="14"/>
      <c r="X40" s="63"/>
      <c r="Y40" s="14"/>
      <c r="Z40" s="63"/>
      <c r="AA40" s="14"/>
      <c r="AB40" s="63"/>
      <c r="AC40" s="14"/>
      <c r="AD40" s="14"/>
      <c r="AE40" s="14"/>
      <c r="AF40" s="14"/>
      <c r="AG40" s="63"/>
      <c r="AH40" s="63"/>
      <c r="AI40" s="63"/>
    </row>
    <row r="41" spans="2:35" ht="15.75" customHeight="1" x14ac:dyDescent="0.25">
      <c r="B41" s="14"/>
      <c r="C41" s="63"/>
      <c r="D41" s="63"/>
      <c r="E41" s="14"/>
      <c r="F41" s="63"/>
      <c r="G41" s="14"/>
      <c r="H41" s="63"/>
      <c r="I41" s="14"/>
      <c r="K41" s="14"/>
      <c r="L41" s="63"/>
      <c r="M41" s="14"/>
      <c r="N41" s="63"/>
      <c r="O41" s="14"/>
      <c r="P41" s="63"/>
      <c r="Q41" s="14"/>
      <c r="R41" s="63"/>
      <c r="S41" s="14"/>
      <c r="T41" s="63"/>
      <c r="U41" s="14"/>
      <c r="V41" s="63"/>
      <c r="W41" s="14"/>
      <c r="X41" s="63"/>
      <c r="Y41" s="14"/>
      <c r="Z41" s="63"/>
      <c r="AA41" s="14"/>
      <c r="AB41" s="63"/>
      <c r="AC41" s="14"/>
      <c r="AD41" s="14"/>
      <c r="AE41" s="14"/>
      <c r="AF41" s="14"/>
      <c r="AG41" s="63"/>
      <c r="AH41" s="63"/>
      <c r="AI41" s="63"/>
    </row>
    <row r="42" spans="2:35" ht="15.75" customHeight="1" x14ac:dyDescent="0.25">
      <c r="B42" s="14"/>
      <c r="C42" s="14"/>
      <c r="D42" s="63"/>
      <c r="F42" s="63"/>
      <c r="G42" s="63"/>
      <c r="H42" s="63"/>
      <c r="I42" s="63"/>
      <c r="K42" s="63"/>
      <c r="L42" s="63"/>
      <c r="M42" s="63"/>
      <c r="N42" s="63"/>
      <c r="P42" s="63"/>
      <c r="Q42" s="63"/>
      <c r="R42" s="63"/>
      <c r="S42" s="63"/>
      <c r="T42" s="63"/>
      <c r="U42" s="63"/>
      <c r="V42" s="63"/>
      <c r="W42" s="63"/>
      <c r="X42" s="63"/>
      <c r="Y42" s="63"/>
      <c r="Z42" s="63"/>
      <c r="AA42" s="63"/>
      <c r="AB42" s="63"/>
      <c r="AC42" s="63"/>
      <c r="AD42" s="63"/>
      <c r="AE42" s="63"/>
      <c r="AG42" s="63"/>
      <c r="AH42" s="63"/>
      <c r="AI42" s="63"/>
    </row>
    <row r="43" spans="2:35" ht="15.75" customHeight="1" x14ac:dyDescent="0.25">
      <c r="D43" s="63"/>
      <c r="F43" s="63"/>
      <c r="G43" s="63"/>
      <c r="H43" s="63"/>
      <c r="I43" s="63"/>
      <c r="K43" s="63"/>
      <c r="L43" s="63"/>
      <c r="M43" s="63"/>
      <c r="N43" s="63"/>
      <c r="P43" s="63"/>
      <c r="Q43" s="63"/>
      <c r="R43" s="63"/>
      <c r="S43" s="63"/>
      <c r="T43" s="63"/>
      <c r="U43" s="63"/>
      <c r="V43" s="63"/>
      <c r="W43" s="63"/>
      <c r="X43" s="63"/>
      <c r="Y43" s="63"/>
      <c r="Z43" s="63"/>
      <c r="AA43" s="63"/>
      <c r="AB43" s="63"/>
      <c r="AC43" s="63"/>
      <c r="AD43" s="63"/>
      <c r="AE43" s="63"/>
      <c r="AG43" s="63"/>
      <c r="AH43" s="63"/>
      <c r="AI43" s="63"/>
    </row>
  </sheetData>
  <mergeCells count="192">
    <mergeCell ref="AF3:AF6"/>
    <mergeCell ref="AF10:AF13"/>
    <mergeCell ref="AF17:AF20"/>
    <mergeCell ref="AF24:AF27"/>
    <mergeCell ref="B28:C28"/>
    <mergeCell ref="S26:S27"/>
    <mergeCell ref="U26:U27"/>
    <mergeCell ref="W26:W27"/>
    <mergeCell ref="Y26:Y27"/>
    <mergeCell ref="AA26:AA27"/>
    <mergeCell ref="AC26:AC27"/>
    <mergeCell ref="AD24:AD25"/>
    <mergeCell ref="AE24:AE25"/>
    <mergeCell ref="B26:B27"/>
    <mergeCell ref="E26:E27"/>
    <mergeCell ref="G26:G27"/>
    <mergeCell ref="I26:I27"/>
    <mergeCell ref="K26:K27"/>
    <mergeCell ref="M26:M27"/>
    <mergeCell ref="O26:O27"/>
    <mergeCell ref="Q26:Q27"/>
    <mergeCell ref="S24:S25"/>
    <mergeCell ref="U24:U25"/>
    <mergeCell ref="W24:W25"/>
    <mergeCell ref="Y24:Y25"/>
    <mergeCell ref="AA24:AA25"/>
    <mergeCell ref="AC24:AC25"/>
    <mergeCell ref="AD26:AD27"/>
    <mergeCell ref="AE26:AE27"/>
    <mergeCell ref="Z23:AA23"/>
    <mergeCell ref="AB23:AC23"/>
    <mergeCell ref="B24:B25"/>
    <mergeCell ref="E24:E25"/>
    <mergeCell ref="G24:G25"/>
    <mergeCell ref="I24:I25"/>
    <mergeCell ref="K24:K25"/>
    <mergeCell ref="M24:M25"/>
    <mergeCell ref="O24:O25"/>
    <mergeCell ref="Q24:Q25"/>
    <mergeCell ref="N23:O23"/>
    <mergeCell ref="P23:Q23"/>
    <mergeCell ref="R23:S23"/>
    <mergeCell ref="T23:U23"/>
    <mergeCell ref="V23:W23"/>
    <mergeCell ref="X23:Y23"/>
    <mergeCell ref="B21:C21"/>
    <mergeCell ref="B23:C23"/>
    <mergeCell ref="D23:E23"/>
    <mergeCell ref="F23:G23"/>
    <mergeCell ref="H23:I23"/>
    <mergeCell ref="J23:K23"/>
    <mergeCell ref="L23:M23"/>
    <mergeCell ref="Q19:Q20"/>
    <mergeCell ref="S19:S20"/>
    <mergeCell ref="AD17:AD18"/>
    <mergeCell ref="AE17:AE18"/>
    <mergeCell ref="B19:B20"/>
    <mergeCell ref="E19:E20"/>
    <mergeCell ref="G19:G20"/>
    <mergeCell ref="I19:I20"/>
    <mergeCell ref="K19:K20"/>
    <mergeCell ref="M19:M20"/>
    <mergeCell ref="O19:O20"/>
    <mergeCell ref="Q17:Q18"/>
    <mergeCell ref="S17:S18"/>
    <mergeCell ref="U17:U18"/>
    <mergeCell ref="W17:W18"/>
    <mergeCell ref="Y17:Y18"/>
    <mergeCell ref="AA17:AA18"/>
    <mergeCell ref="AC19:AC20"/>
    <mergeCell ref="AD19:AD20"/>
    <mergeCell ref="AE19:AE20"/>
    <mergeCell ref="U19:U20"/>
    <mergeCell ref="W19:W20"/>
    <mergeCell ref="Y19:Y20"/>
    <mergeCell ref="AA19:AA20"/>
    <mergeCell ref="Z16:AA16"/>
    <mergeCell ref="AB16:AC16"/>
    <mergeCell ref="B17:B18"/>
    <mergeCell ref="E17:E18"/>
    <mergeCell ref="G17:G18"/>
    <mergeCell ref="I17:I18"/>
    <mergeCell ref="K17:K18"/>
    <mergeCell ref="M17:M18"/>
    <mergeCell ref="O17:O18"/>
    <mergeCell ref="L16:M16"/>
    <mergeCell ref="N16:O16"/>
    <mergeCell ref="P16:Q16"/>
    <mergeCell ref="R16:S16"/>
    <mergeCell ref="T16:U16"/>
    <mergeCell ref="V16:W16"/>
    <mergeCell ref="AC17:AC18"/>
    <mergeCell ref="B14:C14"/>
    <mergeCell ref="B16:C16"/>
    <mergeCell ref="D16:E16"/>
    <mergeCell ref="F16:G16"/>
    <mergeCell ref="H16:I16"/>
    <mergeCell ref="J16:K16"/>
    <mergeCell ref="AC10:AC11"/>
    <mergeCell ref="AD10:AD11"/>
    <mergeCell ref="AE10:AE11"/>
    <mergeCell ref="K12:K13"/>
    <mergeCell ref="W12:W13"/>
    <mergeCell ref="Y12:Y13"/>
    <mergeCell ref="AA12:AA13"/>
    <mergeCell ref="AE12:AE13"/>
    <mergeCell ref="Q10:Q11"/>
    <mergeCell ref="S10:S11"/>
    <mergeCell ref="U10:U11"/>
    <mergeCell ref="W10:W11"/>
    <mergeCell ref="Y10:Y11"/>
    <mergeCell ref="AA10:AA11"/>
    <mergeCell ref="B12:B13"/>
    <mergeCell ref="E12:E13"/>
    <mergeCell ref="G12:G13"/>
    <mergeCell ref="X16:Y16"/>
    <mergeCell ref="B10:B11"/>
    <mergeCell ref="E10:E11"/>
    <mergeCell ref="G10:G11"/>
    <mergeCell ref="I10:I11"/>
    <mergeCell ref="K10:K11"/>
    <mergeCell ref="M10:M11"/>
    <mergeCell ref="O10:O11"/>
    <mergeCell ref="L9:M9"/>
    <mergeCell ref="N9:O9"/>
    <mergeCell ref="AE5:AE6"/>
    <mergeCell ref="B7:C7"/>
    <mergeCell ref="B9:C9"/>
    <mergeCell ref="D9:E9"/>
    <mergeCell ref="F9:G9"/>
    <mergeCell ref="H9:I9"/>
    <mergeCell ref="J9:K9"/>
    <mergeCell ref="B5:B6"/>
    <mergeCell ref="E5:E6"/>
    <mergeCell ref="G5:G6"/>
    <mergeCell ref="X9:Y9"/>
    <mergeCell ref="Z9:AA9"/>
    <mergeCell ref="AB9:AC9"/>
    <mergeCell ref="P9:Q9"/>
    <mergeCell ref="R9:S9"/>
    <mergeCell ref="T9:U9"/>
    <mergeCell ref="V9:W9"/>
    <mergeCell ref="AE3:AE4"/>
    <mergeCell ref="AB2:AC2"/>
    <mergeCell ref="B3:B4"/>
    <mergeCell ref="E3:E4"/>
    <mergeCell ref="G3:G4"/>
    <mergeCell ref="I3:I4"/>
    <mergeCell ref="K3:K4"/>
    <mergeCell ref="M3:M4"/>
    <mergeCell ref="O3:O4"/>
    <mergeCell ref="Q3:Q4"/>
    <mergeCell ref="S3:S4"/>
    <mergeCell ref="B2:C2"/>
    <mergeCell ref="D2:E2"/>
    <mergeCell ref="F2:G2"/>
    <mergeCell ref="H2:I2"/>
    <mergeCell ref="J2:K2"/>
    <mergeCell ref="L2:M2"/>
    <mergeCell ref="N2:O2"/>
    <mergeCell ref="P2:Q2"/>
    <mergeCell ref="R2:S2"/>
    <mergeCell ref="U3:U4"/>
    <mergeCell ref="T2:U2"/>
    <mergeCell ref="V2:W2"/>
    <mergeCell ref="X2:Y2"/>
    <mergeCell ref="I12:I13"/>
    <mergeCell ref="M12:M13"/>
    <mergeCell ref="O12:O13"/>
    <mergeCell ref="S5:S6"/>
    <mergeCell ref="U5:U6"/>
    <mergeCell ref="W5:W6"/>
    <mergeCell ref="Y5:Y6"/>
    <mergeCell ref="M5:M6"/>
    <mergeCell ref="O5:O6"/>
    <mergeCell ref="Q5:Q6"/>
    <mergeCell ref="I5:I6"/>
    <mergeCell ref="K5:K6"/>
    <mergeCell ref="Z2:AA2"/>
    <mergeCell ref="W3:W4"/>
    <mergeCell ref="AC12:AC13"/>
    <mergeCell ref="Y3:Y4"/>
    <mergeCell ref="AA3:AA4"/>
    <mergeCell ref="AC3:AC4"/>
    <mergeCell ref="AD12:AD13"/>
    <mergeCell ref="Q12:Q13"/>
    <mergeCell ref="S12:S13"/>
    <mergeCell ref="U12:U13"/>
    <mergeCell ref="AA5:AA6"/>
    <mergeCell ref="AC5:AC6"/>
    <mergeCell ref="AD5:AD6"/>
    <mergeCell ref="AD3:A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workbookViewId="0"/>
  </sheetViews>
  <sheetFormatPr defaultColWidth="1.42578125" defaultRowHeight="15.75" customHeight="1" x14ac:dyDescent="0.25"/>
  <cols>
    <col min="1" max="1" width="1.42578125" style="69"/>
    <col min="2" max="2" width="4.140625" style="69" bestFit="1" customWidth="1"/>
    <col min="3" max="3" width="2.28515625" style="69" bestFit="1" customWidth="1"/>
    <col min="4" max="4" width="14.140625" style="69" customWidth="1"/>
    <col min="5" max="5" width="5.7109375" style="69" bestFit="1" customWidth="1"/>
    <col min="6" max="6" width="1.42578125" style="63"/>
    <col min="7" max="10" width="5" style="69" customWidth="1"/>
    <col min="11" max="11" width="1.42578125" style="63"/>
    <col min="12" max="15" width="5" style="69" customWidth="1"/>
    <col min="16" max="16" width="1.42578125" style="63"/>
    <col min="17" max="22" width="5" style="69" customWidth="1"/>
    <col min="23" max="23" width="1.42578125" style="69" customWidth="1"/>
    <col min="24" max="24" width="5" style="69" customWidth="1"/>
    <col min="25" max="25" width="8" style="69" bestFit="1" customWidth="1"/>
    <col min="26" max="26" width="8.85546875" style="69" bestFit="1" customWidth="1"/>
    <col min="27" max="27" width="1.42578125" style="69"/>
    <col min="28" max="28" width="5" style="69" customWidth="1"/>
    <col min="29" max="29" width="8" style="69" bestFit="1" customWidth="1"/>
    <col min="30" max="30" width="8.85546875" style="69" bestFit="1" customWidth="1"/>
    <col min="31" max="16384" width="1.42578125" style="69"/>
  </cols>
  <sheetData>
    <row r="1" spans="2:33" ht="15.75" customHeight="1" thickBot="1" x14ac:dyDescent="0.3"/>
    <row r="2" spans="2:33" ht="15.75" customHeight="1" thickBot="1" x14ac:dyDescent="0.3">
      <c r="B2" s="119" t="s">
        <v>18</v>
      </c>
      <c r="C2" s="119"/>
      <c r="D2" s="119"/>
      <c r="E2" s="119"/>
      <c r="G2" s="119" t="s">
        <v>19</v>
      </c>
      <c r="H2" s="119"/>
      <c r="I2" s="119"/>
      <c r="J2" s="119"/>
      <c r="L2" s="119" t="s">
        <v>20</v>
      </c>
      <c r="M2" s="119"/>
      <c r="N2" s="119"/>
      <c r="O2" s="119"/>
      <c r="Q2" s="145" t="s">
        <v>17</v>
      </c>
      <c r="R2" s="145"/>
      <c r="S2" s="145"/>
      <c r="T2" s="145"/>
      <c r="U2" s="145"/>
      <c r="V2" s="145"/>
      <c r="X2" s="145" t="s">
        <v>21</v>
      </c>
      <c r="Y2" s="145"/>
      <c r="Z2" s="145"/>
      <c r="AB2" s="145" t="s">
        <v>22</v>
      </c>
      <c r="AC2" s="145"/>
      <c r="AD2" s="145"/>
      <c r="AF2" s="146" t="s">
        <v>40</v>
      </c>
      <c r="AG2" s="147"/>
    </row>
    <row r="3" spans="2:33" ht="15.75" customHeight="1" thickTop="1" thickBot="1" x14ac:dyDescent="0.3">
      <c r="B3" s="60" t="s">
        <v>24</v>
      </c>
      <c r="C3" s="122" t="s">
        <v>0</v>
      </c>
      <c r="D3" s="122"/>
      <c r="E3" s="61" t="s">
        <v>25</v>
      </c>
      <c r="G3" s="7" t="s">
        <v>26</v>
      </c>
      <c r="H3" s="7" t="s">
        <v>27</v>
      </c>
      <c r="I3" s="6" t="s">
        <v>28</v>
      </c>
      <c r="J3" s="12" t="s">
        <v>29</v>
      </c>
      <c r="L3" s="7" t="s">
        <v>26</v>
      </c>
      <c r="M3" s="7" t="s">
        <v>27</v>
      </c>
      <c r="N3" s="6" t="s">
        <v>28</v>
      </c>
      <c r="O3" s="12" t="s">
        <v>29</v>
      </c>
      <c r="Q3" s="126" t="s">
        <v>26</v>
      </c>
      <c r="R3" s="127"/>
      <c r="S3" s="127" t="s">
        <v>30</v>
      </c>
      <c r="T3" s="127"/>
      <c r="U3" s="130" t="s">
        <v>31</v>
      </c>
      <c r="V3" s="131"/>
      <c r="X3" s="7" t="s">
        <v>26</v>
      </c>
      <c r="Y3" s="67" t="s">
        <v>30</v>
      </c>
      <c r="Z3" s="68" t="s">
        <v>31</v>
      </c>
      <c r="AB3" s="7" t="s">
        <v>26</v>
      </c>
      <c r="AC3" s="67" t="s">
        <v>30</v>
      </c>
      <c r="AD3" s="68" t="s">
        <v>31</v>
      </c>
      <c r="AF3" s="148"/>
      <c r="AG3" s="149"/>
    </row>
    <row r="4" spans="2:33" ht="15.75" customHeight="1" thickBot="1" x14ac:dyDescent="0.3">
      <c r="B4" s="120" t="str">
        <f>IF(E4&gt;=E6,"1°","2°")</f>
        <v>1°</v>
      </c>
      <c r="C4" s="105" t="s">
        <v>32</v>
      </c>
      <c r="D4" s="3" t="s">
        <v>47</v>
      </c>
      <c r="E4" s="121">
        <f>SUM(IF(Semifinali!AF3="SI",Semifinali!AD3,0),IF(Semifinali!AF17="SI",Semifinali!AD19,0))</f>
        <v>3</v>
      </c>
      <c r="G4" s="116">
        <f>SUM(IF(Semifinali!AF3="SI",13,0),IF(Semifinali!AF17="SI",13,0))</f>
        <v>26</v>
      </c>
      <c r="H4" s="120">
        <f>SUM(Semifinali!AE3,Semifinali!AE19)</f>
        <v>10</v>
      </c>
      <c r="I4" s="104">
        <f>G4-H4-(Semifinali!AE5+Semifinali!AE17)</f>
        <v>6</v>
      </c>
      <c r="J4" s="121">
        <f>G4-H4-I4</f>
        <v>10</v>
      </c>
      <c r="L4" s="116">
        <f>IFERROR(QUOTIENT(G4,13),0)</f>
        <v>2</v>
      </c>
      <c r="M4" s="116">
        <f>SUM(IF(Semifinali!AD3=2,1,0),IF(Semifinali!AD19=2,1,0))</f>
        <v>1</v>
      </c>
      <c r="N4" s="104">
        <f>SUM(IF(Semifinali!AD3=1,1,0),IF(Semifinali!AD19=1,1,0))</f>
        <v>1</v>
      </c>
      <c r="O4" s="121">
        <f>L4-M4-N4</f>
        <v>0</v>
      </c>
      <c r="Q4" s="109">
        <f>SUM(Semifinali!AD7,Semifinali!AD21,QUOTIENT(SUM(Semifinali!AE7,Semifinali!AE21),60))</f>
        <v>42</v>
      </c>
      <c r="R4" s="107">
        <f>MOD(SUM(Semifinali!AE7,Semifinali!AE21),60)</f>
        <v>59</v>
      </c>
      <c r="S4" s="128">
        <f>IFERROR(QUOTIENT(QUOTIENT(SUM(R4,60*Q4),G4),60),0)</f>
        <v>1</v>
      </c>
      <c r="T4" s="107">
        <f>IFERROR(MOD(QUOTIENT(SUM(R4,60*Q4),G4),60),0)</f>
        <v>39</v>
      </c>
      <c r="U4" s="128">
        <f>IFERROR(QUOTIENT(QUOTIENT(SUM(R4,60*Q4),L4),60),0)</f>
        <v>21</v>
      </c>
      <c r="V4" s="125">
        <f>IFERROR(MOD(QUOTIENT(SUM(R4,60*Q4),L4),60),0)</f>
        <v>29</v>
      </c>
      <c r="X4" s="16">
        <f>SUM(Semifinali!D3,Semifinali!F3,Semifinali!H3,Semifinali!J3,Semifinali!L3,Semifinali!N3,Semifinali!P3,Semifinali!R3,Semifinali!T3,Semifinali!V3,Semifinali!X3,Semifinali!Z3,Semifinali!AB3,Semifinali!D20,Semifinali!F20,Semifinali!H20,Semifinali!J20,Semifinali!L20,Semifinali!N20,Semifinali!P20,Semifinali!R20,Semifinali!T20,Semifinali!V20,Semifinali!X20,Semifinali!Z20,Semifinali!AB20)</f>
        <v>13</v>
      </c>
      <c r="Y4" s="17">
        <f>IFERROR(ROUND(X4/G4,2),0)</f>
        <v>0.5</v>
      </c>
      <c r="Z4" s="18">
        <f>IFERROR(ROUND(X4/L4,2),0)</f>
        <v>6.5</v>
      </c>
      <c r="AB4" s="116">
        <f>SUM(X4:X5)</f>
        <v>33</v>
      </c>
      <c r="AC4" s="116">
        <f>IFERROR(ROUND(AB4/G4,2),0)</f>
        <v>1.27</v>
      </c>
      <c r="AD4" s="121">
        <f>IFERROR(ROUND(AB4/L4,2),0)</f>
        <v>16.5</v>
      </c>
      <c r="AF4" s="148"/>
      <c r="AG4" s="149"/>
    </row>
    <row r="5" spans="2:33" ht="15.75" customHeight="1" thickBot="1" x14ac:dyDescent="0.3">
      <c r="B5" s="120"/>
      <c r="C5" s="112"/>
      <c r="D5" s="4" t="s">
        <v>52</v>
      </c>
      <c r="E5" s="121"/>
      <c r="G5" s="113"/>
      <c r="H5" s="120"/>
      <c r="I5" s="104"/>
      <c r="J5" s="121"/>
      <c r="L5" s="113"/>
      <c r="M5" s="113"/>
      <c r="N5" s="104"/>
      <c r="O5" s="121"/>
      <c r="Q5" s="115"/>
      <c r="R5" s="108"/>
      <c r="S5" s="129"/>
      <c r="T5" s="108"/>
      <c r="U5" s="129"/>
      <c r="V5" s="125"/>
      <c r="X5" s="31">
        <f>SUM(Semifinali!D4,Semifinali!F4,Semifinali!H4,Semifinali!J4,Semifinali!L4,Semifinali!N4,Semifinali!P4,Semifinali!R4,Semifinali!T4,Semifinali!V4,Semifinali!X4,Semifinali!Z4,Semifinali!AB4,Semifinali!D21,Semifinali!F21,Semifinali!H21,Semifinali!J21,Semifinali!L21,Semifinali!N21,Semifinali!P21,Semifinali!R21,Semifinali!T21,Semifinali!V21,Semifinali!X21,Semifinali!Z21,Semifinali!AB21)</f>
        <v>20</v>
      </c>
      <c r="Y5" s="20">
        <f>IFERROR(ROUND(X5/G4,2),0)</f>
        <v>0.77</v>
      </c>
      <c r="Z5" s="21">
        <f>IFERROR(ROUND(X5/L4,2),0)</f>
        <v>10</v>
      </c>
      <c r="AB5" s="113"/>
      <c r="AC5" s="113"/>
      <c r="AD5" s="121"/>
      <c r="AF5" s="148"/>
      <c r="AG5" s="149"/>
    </row>
    <row r="6" spans="2:33" ht="15.75" customHeight="1" thickBot="1" x14ac:dyDescent="0.3">
      <c r="B6" s="120" t="str">
        <f>IF(E6&gt;=E4,"1°","2°")</f>
        <v>1°</v>
      </c>
      <c r="C6" s="105" t="s">
        <v>38</v>
      </c>
      <c r="D6" s="3" t="str">
        <f>IF('Statistiche Gironi'!B14="2°",'Statistiche Gironi'!D14,IF('Statistiche Gironi'!B16="2°",'Statistiche Gironi'!D16,'Statistiche Gironi'!D18))</f>
        <v>Angels93</v>
      </c>
      <c r="E6" s="121">
        <f>SUM(IF(Semifinali!AF3="SI",Semifinali!AD5,0),IF(Semifinali!AF17="SI",Semifinali!AD17,0))</f>
        <v>3</v>
      </c>
      <c r="G6" s="116">
        <f>SUM(IF(Semifinali!AF3="SI",13,0),IF(Semifinali!AF17="SI",13,0))</f>
        <v>26</v>
      </c>
      <c r="H6" s="120">
        <f>SUM(Semifinali!AE5,Semifinali!AE17)</f>
        <v>10</v>
      </c>
      <c r="I6" s="104">
        <f>G6-H6-(Semifinali!AE3+Semifinali!AE19)</f>
        <v>6</v>
      </c>
      <c r="J6" s="121">
        <f>G6-H6-I6</f>
        <v>10</v>
      </c>
      <c r="L6" s="116">
        <f>IFERROR(QUOTIENT(G6,13),0)</f>
        <v>2</v>
      </c>
      <c r="M6" s="116">
        <f>SUM(IF(Semifinali!AD5=2,1,0),IF(Semifinali!AD17=2,1,0))</f>
        <v>1</v>
      </c>
      <c r="N6" s="104">
        <f>SUM(IF(Semifinali!AD5=1,1,0),IF(Semifinali!AD17=1,1,0))</f>
        <v>1</v>
      </c>
      <c r="O6" s="121">
        <f>L6-M6-N6</f>
        <v>0</v>
      </c>
      <c r="Q6" s="109">
        <f>SUM(Semifinali!AD7,Semifinali!AD21,QUOTIENT(SUM(Semifinali!AE7,Semifinali!AE21),60))</f>
        <v>42</v>
      </c>
      <c r="R6" s="107">
        <f>MOD(SUM(Semifinali!AE7,Semifinali!AE21),60)</f>
        <v>59</v>
      </c>
      <c r="S6" s="128">
        <f>IFERROR(QUOTIENT(QUOTIENT(SUM(R6,60*Q6),G6),60),0)</f>
        <v>1</v>
      </c>
      <c r="T6" s="107">
        <f>IFERROR(MOD(QUOTIENT(SUM(R6,60*Q6),G6),60),0)</f>
        <v>39</v>
      </c>
      <c r="U6" s="128">
        <f>IFERROR(QUOTIENT(QUOTIENT(SUM(R6,60*Q6),L6),60),0)</f>
        <v>21</v>
      </c>
      <c r="V6" s="125">
        <f>IFERROR(MOD(QUOTIENT(SUM(R6,60*Q6),L6),60),0)</f>
        <v>29</v>
      </c>
      <c r="X6" s="16">
        <f>SUM(Semifinali!D5,Semifinali!F5,Semifinali!H5,Semifinali!J5,Semifinali!L5,Semifinali!N5,Semifinali!P5,Semifinali!R5,Semifinali!T5,Semifinali!V5,Semifinali!X5,Semifinali!Z5,Semifinali!AB5,Semifinali!D17,Semifinali!F17,Semifinali!H17,Semifinali!J17,Semifinali!L17,Semifinali!N17,Semifinali!P17,Semifinali!R17,Semifinali!T17,Semifinali!V17,Semifinali!X17,Semifinali!Z17,Semifinali!AB17)</f>
        <v>12</v>
      </c>
      <c r="Y6" s="17">
        <f t="shared" ref="Y6" si="0">IFERROR(ROUND(X6/G6,2),0)</f>
        <v>0.46</v>
      </c>
      <c r="Z6" s="18">
        <f t="shared" ref="Z6" si="1">IFERROR(ROUND(X6/L6,2),0)</f>
        <v>6</v>
      </c>
      <c r="AB6" s="116">
        <f>SUM(X6:X7)</f>
        <v>27</v>
      </c>
      <c r="AC6" s="116">
        <f>IFERROR(ROUND(AB6/G6,2),0)</f>
        <v>1.04</v>
      </c>
      <c r="AD6" s="121">
        <f>IFERROR(ROUND(AB6/L6,2),0)</f>
        <v>13.5</v>
      </c>
      <c r="AF6" s="148"/>
      <c r="AG6" s="149"/>
    </row>
    <row r="7" spans="2:33" ht="15.75" customHeight="1" thickBot="1" x14ac:dyDescent="0.3">
      <c r="B7" s="116"/>
      <c r="C7" s="106"/>
      <c r="D7" s="5" t="str">
        <f>IF('Statistiche Gironi'!B14="2°",'Statistiche Gironi'!D15,IF('Statistiche Gironi'!B16="2°",'Statistiche Gironi'!D17,'Statistiche Gironi'!D19))</f>
        <v>Kratos</v>
      </c>
      <c r="E7" s="117"/>
      <c r="G7" s="123"/>
      <c r="H7" s="116"/>
      <c r="I7" s="124"/>
      <c r="J7" s="117"/>
      <c r="L7" s="123"/>
      <c r="M7" s="123"/>
      <c r="N7" s="124"/>
      <c r="O7" s="117"/>
      <c r="Q7" s="110"/>
      <c r="R7" s="111"/>
      <c r="S7" s="129"/>
      <c r="T7" s="108"/>
      <c r="U7" s="129"/>
      <c r="V7" s="125"/>
      <c r="X7" s="19">
        <f>SUM(Semifinali!D6,Semifinali!F6,Semifinali!H6,Semifinali!J6,Semifinali!L6,Semifinali!N6,Semifinali!P6,Semifinali!R6,Semifinali!T6,Semifinali!V6,Semifinali!X6,Semifinali!Z6,Semifinali!AB6,Semifinali!D18,Semifinali!F18,Semifinali!H18,Semifinali!J18,Semifinali!L18,Semifinali!N18,Semifinali!P18,Semifinali!R18,Semifinali!T18,Semifinali!V18,Semifinali!X18,Semifinali!Z18,Semifinali!AB18)</f>
        <v>15</v>
      </c>
      <c r="Y7" s="20">
        <f>IFERROR(ROUND(X7/G6,2),0)</f>
        <v>0.57999999999999996</v>
      </c>
      <c r="Z7" s="21">
        <f>IFERROR(ROUND(X7/L6,2),0)</f>
        <v>7.5</v>
      </c>
      <c r="AB7" s="123"/>
      <c r="AC7" s="123"/>
      <c r="AD7" s="117"/>
      <c r="AF7" s="148"/>
      <c r="AG7" s="149"/>
    </row>
    <row r="8" spans="2:33" ht="15.75" customHeight="1" thickBot="1" x14ac:dyDescent="0.3">
      <c r="B8" s="63"/>
      <c r="C8" s="63"/>
      <c r="D8" s="63"/>
      <c r="E8" s="63"/>
      <c r="G8" s="63"/>
      <c r="H8" s="63"/>
      <c r="I8" s="63"/>
      <c r="J8" s="63"/>
      <c r="L8" s="63"/>
      <c r="M8" s="63"/>
      <c r="N8" s="63"/>
      <c r="O8" s="63"/>
      <c r="Q8" s="58" t="s">
        <v>35</v>
      </c>
      <c r="R8" s="59" t="s">
        <v>36</v>
      </c>
      <c r="S8" s="66" t="s">
        <v>35</v>
      </c>
      <c r="T8" s="59" t="s">
        <v>36</v>
      </c>
      <c r="U8" s="66" t="s">
        <v>35</v>
      </c>
      <c r="V8" s="22" t="s">
        <v>36</v>
      </c>
      <c r="W8" s="63"/>
      <c r="X8" s="63"/>
      <c r="Y8" s="63"/>
      <c r="Z8" s="63"/>
      <c r="AA8" s="63"/>
      <c r="AB8" s="63"/>
      <c r="AC8" s="63"/>
      <c r="AD8" s="63"/>
      <c r="AF8" s="150"/>
      <c r="AG8" s="151"/>
    </row>
    <row r="9" spans="2:33" ht="15.75" customHeight="1" thickBot="1" x14ac:dyDescent="0.3">
      <c r="C9" s="30"/>
      <c r="F9" s="69"/>
      <c r="K9" s="69"/>
      <c r="P9" s="69"/>
    </row>
    <row r="10" spans="2:33" ht="15.75" customHeight="1" thickBot="1" x14ac:dyDescent="0.3">
      <c r="B10" s="119" t="s">
        <v>18</v>
      </c>
      <c r="C10" s="119"/>
      <c r="D10" s="119"/>
      <c r="E10" s="119"/>
      <c r="G10" s="119" t="s">
        <v>19</v>
      </c>
      <c r="H10" s="119"/>
      <c r="I10" s="119"/>
      <c r="J10" s="119"/>
      <c r="L10" s="119" t="s">
        <v>20</v>
      </c>
      <c r="M10" s="119"/>
      <c r="N10" s="119"/>
      <c r="O10" s="119"/>
      <c r="Q10" s="145" t="s">
        <v>17</v>
      </c>
      <c r="R10" s="145"/>
      <c r="S10" s="145"/>
      <c r="T10" s="145"/>
      <c r="U10" s="145"/>
      <c r="V10" s="145"/>
      <c r="X10" s="145" t="s">
        <v>21</v>
      </c>
      <c r="Y10" s="145"/>
      <c r="Z10" s="145"/>
      <c r="AB10" s="145" t="s">
        <v>22</v>
      </c>
      <c r="AC10" s="145"/>
      <c r="AD10" s="145"/>
      <c r="AF10" s="152" t="s">
        <v>41</v>
      </c>
      <c r="AG10" s="153"/>
    </row>
    <row r="11" spans="2:33" ht="15.75" customHeight="1" thickTop="1" thickBot="1" x14ac:dyDescent="0.3">
      <c r="B11" s="60" t="s">
        <v>24</v>
      </c>
      <c r="C11" s="122" t="s">
        <v>0</v>
      </c>
      <c r="D11" s="122"/>
      <c r="E11" s="61" t="s">
        <v>25</v>
      </c>
      <c r="G11" s="7" t="s">
        <v>26</v>
      </c>
      <c r="H11" s="7" t="s">
        <v>27</v>
      </c>
      <c r="I11" s="6" t="s">
        <v>28</v>
      </c>
      <c r="J11" s="12" t="s">
        <v>29</v>
      </c>
      <c r="L11" s="7" t="s">
        <v>26</v>
      </c>
      <c r="M11" s="7" t="s">
        <v>27</v>
      </c>
      <c r="N11" s="6" t="s">
        <v>28</v>
      </c>
      <c r="O11" s="12" t="s">
        <v>29</v>
      </c>
      <c r="Q11" s="126" t="s">
        <v>26</v>
      </c>
      <c r="R11" s="127"/>
      <c r="S11" s="127" t="s">
        <v>30</v>
      </c>
      <c r="T11" s="127"/>
      <c r="U11" s="130" t="s">
        <v>31</v>
      </c>
      <c r="V11" s="131"/>
      <c r="X11" s="7" t="s">
        <v>26</v>
      </c>
      <c r="Y11" s="67" t="s">
        <v>30</v>
      </c>
      <c r="Z11" s="68" t="s">
        <v>31</v>
      </c>
      <c r="AB11" s="7" t="s">
        <v>26</v>
      </c>
      <c r="AC11" s="67" t="s">
        <v>30</v>
      </c>
      <c r="AD11" s="68" t="s">
        <v>31</v>
      </c>
      <c r="AF11" s="154"/>
      <c r="AG11" s="155"/>
    </row>
    <row r="12" spans="2:33" ht="15.75" customHeight="1" thickBot="1" x14ac:dyDescent="0.3">
      <c r="B12" s="120" t="str">
        <f>IF(E12&gt;=E14,"1°","2°")</f>
        <v>2°</v>
      </c>
      <c r="C12" s="105" t="s">
        <v>39</v>
      </c>
      <c r="D12" s="3" t="s">
        <v>45</v>
      </c>
      <c r="E12" s="121">
        <f>SUM(IF(Semifinali!AF10="SI",Semifinali!AD10,0),IF(Semifinali!AF24="SI",Semifinali!AD26,0))</f>
        <v>0</v>
      </c>
      <c r="G12" s="116">
        <f>SUM(IF(Semifinali!AF10="SI",13,0),IF(Semifinali!AF24="SI",13,0))</f>
        <v>26</v>
      </c>
      <c r="H12" s="120">
        <f>SUM(Semifinali!AE10,Semifinali!AE26)</f>
        <v>5</v>
      </c>
      <c r="I12" s="104">
        <f>G12-H12-(Semifinali!AE12+Semifinali!AE24)</f>
        <v>9</v>
      </c>
      <c r="J12" s="121">
        <f>G12-H12-I12</f>
        <v>12</v>
      </c>
      <c r="L12" s="116">
        <f>IFERROR(QUOTIENT(G12,13),0)</f>
        <v>2</v>
      </c>
      <c r="M12" s="116">
        <f>SUM(IF(Semifinali!AD10=2,1,0),IF(Semifinali!AD26=2,1,0))</f>
        <v>0</v>
      </c>
      <c r="N12" s="104">
        <f>SUM(IF(Semifinali!AD10=1,1,0),IF(Semifinali!AD26=1,1,0))</f>
        <v>0</v>
      </c>
      <c r="O12" s="121">
        <f t="shared" ref="O12" si="2">L12-M12-N12</f>
        <v>2</v>
      </c>
      <c r="Q12" s="109">
        <f>SUM(Semifinali!AD14,Semifinali!AD28,QUOTIENT(SUM(Semifinali!AE14,Semifinali!AE28),60))</f>
        <v>46</v>
      </c>
      <c r="R12" s="107">
        <f>MOD(SUM(Semifinali!AE14,Semifinali!AE28),60)</f>
        <v>3</v>
      </c>
      <c r="S12" s="128">
        <f>IFERROR(QUOTIENT(QUOTIENT(SUM(R12,60*Q12),G12),60),0)</f>
        <v>1</v>
      </c>
      <c r="T12" s="107">
        <f>IFERROR(MOD(QUOTIENT(SUM(R12,60*Q12),G12),60),0)</f>
        <v>46</v>
      </c>
      <c r="U12" s="128">
        <f>IFERROR(QUOTIENT(QUOTIENT(SUM(R12,60*Q12),L12),60),0)</f>
        <v>23</v>
      </c>
      <c r="V12" s="125">
        <f>IFERROR(MOD(QUOTIENT(SUM(R12,60*Q12),L12),60),0)</f>
        <v>1</v>
      </c>
      <c r="X12" s="16">
        <f>SUM(Semifinali!D10,Semifinali!F10,Semifinali!H10,Semifinali!J10,Semifinali!L10,Semifinali!N10,Semifinali!P10,Semifinali!R10,Semifinali!T10,Semifinali!V10,Semifinali!X10,Semifinali!Z10,Semifinali!AB10,Semifinali!D26,Semifinali!F26,Semifinali!H26,Semifinali!J26,Semifinali!L26,Semifinali!N26,Semifinali!P26,Semifinali!R26,Semifinali!T26,Semifinali!V26,Semifinali!X26,Semifinali!Z26,Semifinali!AB26)</f>
        <v>8</v>
      </c>
      <c r="Y12" s="17">
        <f>IFERROR(ROUND(X12/G12,2),0)</f>
        <v>0.31</v>
      </c>
      <c r="Z12" s="18">
        <f>IFERROR(ROUND(X12/L12,2),0)</f>
        <v>4</v>
      </c>
      <c r="AB12" s="116">
        <f>SUM(X12:X13)</f>
        <v>20</v>
      </c>
      <c r="AC12" s="116">
        <f>IFERROR(ROUND(AB12/G12,2),0)</f>
        <v>0.77</v>
      </c>
      <c r="AD12" s="121">
        <f>IFERROR(ROUND(AB12/L12,2),0)</f>
        <v>10</v>
      </c>
      <c r="AF12" s="154"/>
      <c r="AG12" s="155"/>
    </row>
    <row r="13" spans="2:33" ht="15.75" customHeight="1" thickBot="1" x14ac:dyDescent="0.3">
      <c r="B13" s="120"/>
      <c r="C13" s="112"/>
      <c r="D13" s="4" t="s">
        <v>50</v>
      </c>
      <c r="E13" s="121"/>
      <c r="G13" s="113"/>
      <c r="H13" s="120"/>
      <c r="I13" s="104"/>
      <c r="J13" s="121"/>
      <c r="L13" s="113"/>
      <c r="M13" s="113"/>
      <c r="N13" s="104"/>
      <c r="O13" s="121"/>
      <c r="Q13" s="115"/>
      <c r="R13" s="108"/>
      <c r="S13" s="129"/>
      <c r="T13" s="108"/>
      <c r="U13" s="129"/>
      <c r="V13" s="125"/>
      <c r="X13" s="19">
        <f>SUM(Semifinali!D11,Semifinali!F11,Semifinali!H11,Semifinali!J11,Semifinali!L11,Semifinali!N11,Semifinali!P11,Semifinali!R11,Semifinali!T11,Semifinali!V11,Semifinali!X11,Semifinali!Z11,Semifinali!AB11,Semifinali!D27,Semifinali!F27,Semifinali!H27,Semifinali!J27,Semifinali!L27,Semifinali!N27,Semifinali!P27,Semifinali!R27,Semifinali!T27,Semifinali!V27,Semifinali!X27,Semifinali!Z27,Semifinali!AB27)</f>
        <v>12</v>
      </c>
      <c r="Y13" s="20">
        <f>IFERROR(ROUND(X13/G12,2),0)</f>
        <v>0.46</v>
      </c>
      <c r="Z13" s="21">
        <f>IFERROR(ROUND(X13/L12,2),0)</f>
        <v>6</v>
      </c>
      <c r="AB13" s="113"/>
      <c r="AC13" s="113"/>
      <c r="AD13" s="121"/>
      <c r="AF13" s="154"/>
      <c r="AG13" s="155"/>
    </row>
    <row r="14" spans="2:33" ht="15.75" customHeight="1" thickBot="1" x14ac:dyDescent="0.3">
      <c r="B14" s="120" t="str">
        <f>IF(E14&gt;=E12,"1°","2°")</f>
        <v>1°</v>
      </c>
      <c r="C14" s="105" t="s">
        <v>33</v>
      </c>
      <c r="D14" s="3" t="s">
        <v>49</v>
      </c>
      <c r="E14" s="121">
        <f>SUM(IF(Semifinali!AF10="SI",Semifinali!AD12,0),IF(Semifinali!AF24="SI",Semifinali!AD24,0))</f>
        <v>4</v>
      </c>
      <c r="G14" s="116">
        <f>SUM(IF(Semifinali!AF10="SI",13,0),IF(Semifinali!AF24="SI",13,0))</f>
        <v>26</v>
      </c>
      <c r="H14" s="120">
        <f>SUM(Semifinali!AE12,Semifinali!AE24)</f>
        <v>12</v>
      </c>
      <c r="I14" s="104">
        <f>G14-H14-(Semifinali!AE10+Semifinali!AE26)</f>
        <v>9</v>
      </c>
      <c r="J14" s="121">
        <f>G14-H14-I14</f>
        <v>5</v>
      </c>
      <c r="L14" s="116">
        <f>IFERROR(QUOTIENT(G14,13),0)</f>
        <v>2</v>
      </c>
      <c r="M14" s="116">
        <f>SUM(IF(Semifinali!AD12=2,1,0),IF(Semifinali!AD24=2,1,0))</f>
        <v>2</v>
      </c>
      <c r="N14" s="104">
        <f>SUM(IF(Semifinali!AD12=1,1,0),IF(Semifinali!AD24=1,1,0))</f>
        <v>0</v>
      </c>
      <c r="O14" s="121">
        <f t="shared" ref="O14" si="3">L14-M14-N14</f>
        <v>0</v>
      </c>
      <c r="Q14" s="109">
        <f>SUM(Semifinali!AD14,Semifinali!AD28,QUOTIENT(SUM(Semifinali!AE14,Semifinali!AE28),60))</f>
        <v>46</v>
      </c>
      <c r="R14" s="107">
        <f>MOD(SUM(Semifinali!AE14,Semifinali!AE28),60)</f>
        <v>3</v>
      </c>
      <c r="S14" s="128">
        <f>IFERROR(QUOTIENT(QUOTIENT(SUM(R14,60*Q14),G14),60),0)</f>
        <v>1</v>
      </c>
      <c r="T14" s="107">
        <f>IFERROR(MOD(QUOTIENT(SUM(R14,60*Q14),G14),60),0)</f>
        <v>46</v>
      </c>
      <c r="U14" s="128">
        <f>IFERROR(QUOTIENT(QUOTIENT(SUM(R14,60*Q14),L14),60),0)</f>
        <v>23</v>
      </c>
      <c r="V14" s="125">
        <f>IFERROR(MOD(QUOTIENT(SUM(R14,60*Q14),L14),60),0)</f>
        <v>1</v>
      </c>
      <c r="X14" s="16">
        <f>SUM(Semifinali!D12,Semifinali!F12,Semifinali!H12,Semifinali!J12,Semifinali!L12,Semifinali!N12,Semifinali!P12,Semifinali!R12,Semifinali!T12,Semifinali!V12,Semifinali!X12,Semifinali!Z12,Semifinali!AB12,Semifinali!D24,Semifinali!F24,Semifinali!H24,Semifinali!J24,Semifinali!L24,Semifinali!N24,Semifinali!P24,Semifinali!R24,Semifinali!T24,Semifinali!V24,Semifinali!X24,Semifinali!Z24,Semifinali!AB24)</f>
        <v>17</v>
      </c>
      <c r="Y14" s="17">
        <f t="shared" ref="Y14" si="4">IFERROR(ROUND(X14/G14,2),0)</f>
        <v>0.65</v>
      </c>
      <c r="Z14" s="18">
        <f t="shared" ref="Z14" si="5">IFERROR(ROUND(X14/L14,2),0)</f>
        <v>8.5</v>
      </c>
      <c r="AB14" s="116">
        <f>SUM(X14:X15)</f>
        <v>29</v>
      </c>
      <c r="AC14" s="116">
        <f>IFERROR(ROUND(AB14/G14,2),0)</f>
        <v>1.1200000000000001</v>
      </c>
      <c r="AD14" s="121">
        <f>IFERROR(ROUND(AB14/L14,2),0)</f>
        <v>14.5</v>
      </c>
      <c r="AF14" s="154"/>
      <c r="AG14" s="155"/>
    </row>
    <row r="15" spans="2:33" ht="15.75" customHeight="1" thickBot="1" x14ac:dyDescent="0.3">
      <c r="B15" s="116"/>
      <c r="C15" s="106"/>
      <c r="D15" s="5" t="s">
        <v>53</v>
      </c>
      <c r="E15" s="117"/>
      <c r="G15" s="123"/>
      <c r="H15" s="116"/>
      <c r="I15" s="124"/>
      <c r="J15" s="117"/>
      <c r="L15" s="123"/>
      <c r="M15" s="123"/>
      <c r="N15" s="124"/>
      <c r="O15" s="117"/>
      <c r="Q15" s="115"/>
      <c r="R15" s="108"/>
      <c r="S15" s="129"/>
      <c r="T15" s="108"/>
      <c r="U15" s="129"/>
      <c r="V15" s="125"/>
      <c r="X15" s="19">
        <f>SUM(Semifinali!D13,Semifinali!F13,Semifinali!H13,Semifinali!J13,Semifinali!L13,Semifinali!N13,Semifinali!P13,Semifinali!R13,Semifinali!T13,Semifinali!V13,Semifinali!X13,Semifinali!Z13,Semifinali!AB13,Semifinali!D25,Semifinali!F25,Semifinali!H25,Semifinali!J25,Semifinali!L25,Semifinali!N25,Semifinali!P25,Semifinali!R25,Semifinali!T25,Semifinali!V25,Semifinali!X25,Semifinali!Z25,Semifinali!AB25)</f>
        <v>12</v>
      </c>
      <c r="Y15" s="20">
        <f>IFERROR(ROUND(X15/G14,2),0)</f>
        <v>0.46</v>
      </c>
      <c r="Z15" s="21">
        <f>IFERROR(ROUND(X15/L14,2),0)</f>
        <v>6</v>
      </c>
      <c r="AB15" s="123"/>
      <c r="AC15" s="123"/>
      <c r="AD15" s="117"/>
      <c r="AF15" s="154"/>
      <c r="AG15" s="155"/>
    </row>
    <row r="16" spans="2:33" ht="15.75" customHeight="1" thickBot="1" x14ac:dyDescent="0.3">
      <c r="B16" s="63"/>
      <c r="C16" s="63"/>
      <c r="D16" s="63"/>
      <c r="E16" s="63"/>
      <c r="G16" s="63"/>
      <c r="H16" s="63"/>
      <c r="I16" s="63"/>
      <c r="J16" s="63"/>
      <c r="L16" s="63"/>
      <c r="M16" s="63"/>
      <c r="N16" s="63"/>
      <c r="O16" s="63"/>
      <c r="Q16" s="58" t="s">
        <v>35</v>
      </c>
      <c r="R16" s="59" t="s">
        <v>36</v>
      </c>
      <c r="S16" s="66" t="s">
        <v>35</v>
      </c>
      <c r="T16" s="59" t="s">
        <v>36</v>
      </c>
      <c r="U16" s="66" t="s">
        <v>35</v>
      </c>
      <c r="V16" s="22" t="s">
        <v>36</v>
      </c>
      <c r="AB16" s="63"/>
      <c r="AC16" s="63"/>
      <c r="AD16" s="63"/>
      <c r="AF16" s="156"/>
      <c r="AG16" s="157"/>
    </row>
    <row r="18" spans="2:30" ht="15.75" customHeight="1" x14ac:dyDescent="0.25">
      <c r="B18" s="14"/>
      <c r="C18" s="14"/>
      <c r="D18" s="14"/>
      <c r="E18" s="14"/>
      <c r="G18" s="14"/>
      <c r="H18" s="14"/>
      <c r="I18" s="14"/>
      <c r="J18" s="14"/>
      <c r="L18" s="14"/>
      <c r="M18" s="14"/>
      <c r="N18" s="14"/>
      <c r="O18" s="14"/>
      <c r="Q18" s="14"/>
      <c r="R18" s="14"/>
      <c r="S18" s="14"/>
      <c r="T18" s="14"/>
      <c r="U18" s="14"/>
      <c r="V18" s="14"/>
      <c r="W18" s="63"/>
      <c r="X18" s="14"/>
      <c r="Y18" s="14"/>
      <c r="Z18" s="14"/>
      <c r="AA18" s="63"/>
      <c r="AB18" s="14"/>
      <c r="AC18" s="14"/>
      <c r="AD18" s="14"/>
    </row>
    <row r="19" spans="2:30" ht="15.75" customHeight="1" x14ac:dyDescent="0.25">
      <c r="B19" s="63"/>
      <c r="C19" s="14"/>
      <c r="D19" s="14"/>
      <c r="E19" s="63"/>
      <c r="G19" s="63"/>
      <c r="H19" s="63"/>
      <c r="I19" s="63"/>
      <c r="J19" s="63"/>
      <c r="L19" s="63"/>
      <c r="M19" s="63"/>
      <c r="N19" s="63"/>
      <c r="O19" s="63"/>
      <c r="Q19" s="15"/>
      <c r="R19" s="15"/>
      <c r="S19" s="15"/>
      <c r="T19" s="15"/>
      <c r="U19" s="14"/>
      <c r="V19" s="14"/>
      <c r="W19" s="63"/>
      <c r="X19" s="63"/>
      <c r="Y19" s="63"/>
      <c r="Z19" s="63"/>
      <c r="AA19" s="63"/>
      <c r="AB19" s="63"/>
      <c r="AC19" s="63"/>
      <c r="AD19" s="63"/>
    </row>
    <row r="20" spans="2:30" ht="15.75" customHeight="1" x14ac:dyDescent="0.25">
      <c r="B20" s="14"/>
      <c r="C20" s="14"/>
      <c r="D20" s="63"/>
      <c r="E20" s="14"/>
      <c r="G20" s="14"/>
      <c r="H20" s="14"/>
      <c r="I20" s="14"/>
      <c r="J20" s="14"/>
      <c r="L20" s="14"/>
      <c r="M20" s="14"/>
      <c r="N20" s="14"/>
      <c r="O20" s="14"/>
      <c r="Q20" s="14"/>
      <c r="R20" s="14"/>
      <c r="S20" s="14"/>
      <c r="T20" s="14"/>
      <c r="U20" s="14"/>
      <c r="V20" s="14"/>
      <c r="W20" s="63"/>
      <c r="X20" s="63"/>
      <c r="Y20" s="63"/>
      <c r="Z20" s="63"/>
      <c r="AA20" s="63"/>
      <c r="AB20" s="14"/>
      <c r="AC20" s="14"/>
      <c r="AD20" s="14"/>
    </row>
    <row r="21" spans="2:30" ht="15.75" customHeight="1" x14ac:dyDescent="0.25">
      <c r="B21" s="14"/>
      <c r="C21" s="14"/>
      <c r="D21" s="63"/>
      <c r="E21" s="14"/>
      <c r="G21" s="14"/>
      <c r="H21" s="14"/>
      <c r="I21" s="14"/>
      <c r="J21" s="14"/>
      <c r="L21" s="14"/>
      <c r="M21" s="14"/>
      <c r="N21" s="14"/>
      <c r="O21" s="14"/>
      <c r="Q21" s="14"/>
      <c r="R21" s="14"/>
      <c r="S21" s="14"/>
      <c r="T21" s="14"/>
      <c r="U21" s="14"/>
      <c r="V21" s="14"/>
      <c r="W21" s="63"/>
      <c r="X21" s="63"/>
      <c r="Y21" s="63"/>
      <c r="Z21" s="63"/>
      <c r="AA21" s="63"/>
      <c r="AB21" s="14"/>
      <c r="AC21" s="14"/>
      <c r="AD21" s="14"/>
    </row>
    <row r="22" spans="2:30" ht="15.75" customHeight="1" x14ac:dyDescent="0.25">
      <c r="B22" s="14"/>
      <c r="C22" s="14"/>
      <c r="D22" s="63"/>
      <c r="E22" s="14"/>
      <c r="G22" s="14"/>
      <c r="H22" s="14"/>
      <c r="I22" s="14"/>
      <c r="J22" s="14"/>
      <c r="L22" s="14"/>
      <c r="M22" s="14"/>
      <c r="N22" s="14"/>
      <c r="O22" s="14"/>
      <c r="Q22" s="14"/>
      <c r="R22" s="14"/>
      <c r="S22" s="14"/>
      <c r="T22" s="14"/>
      <c r="U22" s="14"/>
      <c r="V22" s="14"/>
      <c r="W22" s="63"/>
      <c r="X22" s="63"/>
      <c r="Y22" s="63"/>
      <c r="Z22" s="63"/>
      <c r="AA22" s="63"/>
      <c r="AB22" s="14"/>
      <c r="AC22" s="14"/>
      <c r="AD22" s="14"/>
    </row>
    <row r="23" spans="2:30" ht="15.75" customHeight="1" x14ac:dyDescent="0.25">
      <c r="B23" s="14"/>
      <c r="C23" s="14"/>
      <c r="D23" s="63"/>
      <c r="E23" s="14"/>
      <c r="G23" s="14"/>
      <c r="H23" s="14"/>
      <c r="I23" s="14"/>
      <c r="J23" s="14"/>
      <c r="L23" s="14"/>
      <c r="M23" s="14"/>
      <c r="N23" s="14"/>
      <c r="O23" s="14"/>
      <c r="Q23" s="14"/>
      <c r="R23" s="14"/>
      <c r="S23" s="14"/>
      <c r="T23" s="14"/>
      <c r="U23" s="14"/>
      <c r="V23" s="14"/>
      <c r="W23" s="63"/>
      <c r="X23" s="63"/>
      <c r="Y23" s="63"/>
      <c r="Z23" s="63"/>
      <c r="AA23" s="63"/>
      <c r="AB23" s="14"/>
      <c r="AC23" s="14"/>
      <c r="AD23" s="14"/>
    </row>
    <row r="24" spans="2:30" ht="15.75" customHeight="1" x14ac:dyDescent="0.25">
      <c r="B24" s="63"/>
      <c r="C24" s="63"/>
      <c r="D24" s="63"/>
      <c r="E24" s="63"/>
      <c r="G24" s="63"/>
      <c r="H24" s="63"/>
      <c r="I24" s="63"/>
      <c r="J24" s="63"/>
      <c r="L24" s="63"/>
      <c r="M24" s="63"/>
      <c r="N24" s="63"/>
      <c r="O24" s="63"/>
      <c r="Q24" s="63"/>
      <c r="R24" s="63"/>
      <c r="S24" s="63"/>
      <c r="T24" s="63"/>
      <c r="U24" s="63"/>
      <c r="V24" s="63"/>
      <c r="W24" s="63"/>
      <c r="X24" s="63"/>
      <c r="Y24" s="63"/>
      <c r="Z24" s="63"/>
      <c r="AA24" s="63"/>
      <c r="AB24" s="63"/>
      <c r="AC24" s="63"/>
      <c r="AD24" s="63"/>
    </row>
  </sheetData>
  <mergeCells count="102">
    <mergeCell ref="AF2:AG8"/>
    <mergeCell ref="AF10:AG16"/>
    <mergeCell ref="B10:E10"/>
    <mergeCell ref="G10:J10"/>
    <mergeCell ref="L10:O10"/>
    <mergeCell ref="Q10:V10"/>
    <mergeCell ref="X10:Z10"/>
    <mergeCell ref="AB10:AD10"/>
    <mergeCell ref="C11:D11"/>
    <mergeCell ref="Q11:R11"/>
    <mergeCell ref="S11:T11"/>
    <mergeCell ref="U11:V11"/>
    <mergeCell ref="T14:T15"/>
    <mergeCell ref="U14:U15"/>
    <mergeCell ref="V14:V15"/>
    <mergeCell ref="AB14:AB15"/>
    <mergeCell ref="AC14:AC15"/>
    <mergeCell ref="AD14:AD15"/>
    <mergeCell ref="M14:M15"/>
    <mergeCell ref="N14:N15"/>
    <mergeCell ref="O14:O15"/>
    <mergeCell ref="Q14:Q15"/>
    <mergeCell ref="R14:R15"/>
    <mergeCell ref="S14:S15"/>
    <mergeCell ref="AD12:AD13"/>
    <mergeCell ref="B14:B15"/>
    <mergeCell ref="C14:C15"/>
    <mergeCell ref="E14:E15"/>
    <mergeCell ref="G14:G15"/>
    <mergeCell ref="H14:H15"/>
    <mergeCell ref="I14:I15"/>
    <mergeCell ref="J14:J15"/>
    <mergeCell ref="L14:L15"/>
    <mergeCell ref="R12:R13"/>
    <mergeCell ref="S12:S13"/>
    <mergeCell ref="T12:T13"/>
    <mergeCell ref="U12:U13"/>
    <mergeCell ref="V12:V13"/>
    <mergeCell ref="AB12:AB13"/>
    <mergeCell ref="J12:J13"/>
    <mergeCell ref="L12:L13"/>
    <mergeCell ref="M12:M13"/>
    <mergeCell ref="N12:N13"/>
    <mergeCell ref="O12:O13"/>
    <mergeCell ref="Q12:Q13"/>
    <mergeCell ref="B12:B13"/>
    <mergeCell ref="C12:C13"/>
    <mergeCell ref="E12:E13"/>
    <mergeCell ref="G12:G13"/>
    <mergeCell ref="H12:H13"/>
    <mergeCell ref="I12:I13"/>
    <mergeCell ref="T6:T7"/>
    <mergeCell ref="U6:U7"/>
    <mergeCell ref="V6:V7"/>
    <mergeCell ref="AB6:AB7"/>
    <mergeCell ref="AC6:AC7"/>
    <mergeCell ref="AC12:AC13"/>
    <mergeCell ref="J6:J7"/>
    <mergeCell ref="L6:L7"/>
    <mergeCell ref="E4:E5"/>
    <mergeCell ref="G4:G5"/>
    <mergeCell ref="H4:H5"/>
    <mergeCell ref="I4:I5"/>
    <mergeCell ref="AD6:AD7"/>
    <mergeCell ref="M6:M7"/>
    <mergeCell ref="N6:N7"/>
    <mergeCell ref="O6:O7"/>
    <mergeCell ref="Q6:Q7"/>
    <mergeCell ref="R6:R7"/>
    <mergeCell ref="S6:S7"/>
    <mergeCell ref="AC4:AC5"/>
    <mergeCell ref="AD4:AD5"/>
    <mergeCell ref="S4:S5"/>
    <mergeCell ref="T4:T5"/>
    <mergeCell ref="U4:U5"/>
    <mergeCell ref="V4:V5"/>
    <mergeCell ref="AB4:AB5"/>
    <mergeCell ref="R4:R5"/>
    <mergeCell ref="Q2:V2"/>
    <mergeCell ref="X2:Z2"/>
    <mergeCell ref="AB2:AD2"/>
    <mergeCell ref="C3:D3"/>
    <mergeCell ref="Q3:R3"/>
    <mergeCell ref="S3:T3"/>
    <mergeCell ref="U3:V3"/>
    <mergeCell ref="B6:B7"/>
    <mergeCell ref="C6:C7"/>
    <mergeCell ref="E6:E7"/>
    <mergeCell ref="G6:G7"/>
    <mergeCell ref="H6:H7"/>
    <mergeCell ref="I6:I7"/>
    <mergeCell ref="B2:E2"/>
    <mergeCell ref="G2:J2"/>
    <mergeCell ref="L2:O2"/>
    <mergeCell ref="J4:J5"/>
    <mergeCell ref="L4:L5"/>
    <mergeCell ref="M4:M5"/>
    <mergeCell ref="N4:N5"/>
    <mergeCell ref="O4:O5"/>
    <mergeCell ref="Q4:Q5"/>
    <mergeCell ref="B4:B5"/>
    <mergeCell ref="C4:C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workbookViewId="0"/>
  </sheetViews>
  <sheetFormatPr defaultColWidth="1.42578125" defaultRowHeight="15.75" customHeight="1" x14ac:dyDescent="0.25"/>
  <cols>
    <col min="1" max="1" width="1.42578125" style="8"/>
    <col min="2" max="2" width="2.28515625" style="8" bestFit="1" customWidth="1"/>
    <col min="3" max="3" width="14.140625" style="8" customWidth="1"/>
    <col min="4" max="29" width="4.28515625" style="8" customWidth="1"/>
    <col min="30" max="30" width="3.7109375" style="8" bestFit="1" customWidth="1"/>
    <col min="31" max="31" width="4.42578125" style="1" bestFit="1" customWidth="1"/>
    <col min="32" max="32" width="6.7109375" style="8" bestFit="1" customWidth="1"/>
    <col min="33" max="16384" width="1.42578125" style="8"/>
  </cols>
  <sheetData>
    <row r="1" spans="1:32" ht="15.75" customHeight="1" x14ac:dyDescent="0.25">
      <c r="A1" s="33"/>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42"/>
      <c r="AE1" s="42"/>
      <c r="AF1" s="38"/>
    </row>
    <row r="2" spans="1:32" ht="15.75" customHeight="1" thickBot="1" x14ac:dyDescent="0.3">
      <c r="A2" s="38"/>
      <c r="B2" s="112" t="s">
        <v>0</v>
      </c>
      <c r="C2" s="113"/>
      <c r="D2" s="114" t="s">
        <v>1</v>
      </c>
      <c r="E2" s="113"/>
      <c r="F2" s="114" t="s">
        <v>2</v>
      </c>
      <c r="G2" s="113"/>
      <c r="H2" s="114" t="s">
        <v>3</v>
      </c>
      <c r="I2" s="113"/>
      <c r="J2" s="114" t="s">
        <v>4</v>
      </c>
      <c r="K2" s="113"/>
      <c r="L2" s="114" t="s">
        <v>5</v>
      </c>
      <c r="M2" s="113"/>
      <c r="N2" s="114" t="s">
        <v>6</v>
      </c>
      <c r="O2" s="113"/>
      <c r="P2" s="114" t="s">
        <v>7</v>
      </c>
      <c r="Q2" s="113"/>
      <c r="R2" s="114" t="s">
        <v>8</v>
      </c>
      <c r="S2" s="113"/>
      <c r="T2" s="114" t="s">
        <v>9</v>
      </c>
      <c r="U2" s="113"/>
      <c r="V2" s="114" t="s">
        <v>10</v>
      </c>
      <c r="W2" s="113"/>
      <c r="X2" s="114" t="s">
        <v>11</v>
      </c>
      <c r="Y2" s="113"/>
      <c r="Z2" s="114" t="s">
        <v>12</v>
      </c>
      <c r="AA2" s="113"/>
      <c r="AB2" s="114" t="s">
        <v>13</v>
      </c>
      <c r="AC2" s="112"/>
      <c r="AD2" s="45" t="s">
        <v>14</v>
      </c>
      <c r="AE2" s="42" t="s">
        <v>15</v>
      </c>
      <c r="AF2" s="34" t="s">
        <v>16</v>
      </c>
    </row>
    <row r="3" spans="1:32" ht="15.75" customHeight="1" thickBot="1" x14ac:dyDescent="0.3">
      <c r="A3" s="38"/>
      <c r="B3" s="109" t="str">
        <f>'Statistiche Finali'!C4</f>
        <v>E</v>
      </c>
      <c r="C3" s="3" t="str">
        <f>IF('Statistiche Finali'!D4 = "","",'Statistiche Finali'!D4 )</f>
        <v>Angels93</v>
      </c>
      <c r="D3" s="23"/>
      <c r="E3" s="107">
        <f>IF(D3+D4&gt;D5+D6,1,0)</f>
        <v>0</v>
      </c>
      <c r="F3" s="23">
        <v>1</v>
      </c>
      <c r="G3" s="107">
        <f>IF(F3+F4&gt;F5+F6,1,0)</f>
        <v>0</v>
      </c>
      <c r="H3" s="23"/>
      <c r="I3" s="107">
        <f>IF(H3+H4&gt;H5+H6,1,0)</f>
        <v>0</v>
      </c>
      <c r="J3" s="23"/>
      <c r="K3" s="107">
        <f>IF(J3+J4&gt;J5+J6,1,0)</f>
        <v>0</v>
      </c>
      <c r="L3" s="23"/>
      <c r="M3" s="107">
        <f>IF(L3+L4&gt;L5+L6,1,0)</f>
        <v>0</v>
      </c>
      <c r="N3" s="23">
        <v>1</v>
      </c>
      <c r="O3" s="107">
        <f>IF(N3+N4&gt;N5+N6,1,0)</f>
        <v>1</v>
      </c>
      <c r="P3" s="23"/>
      <c r="Q3" s="107">
        <f>IF(P3+P4&gt;P5+P6,1,0)</f>
        <v>0</v>
      </c>
      <c r="R3" s="23">
        <v>1</v>
      </c>
      <c r="S3" s="107">
        <f>IF(R3+R4&gt;R5+R6,1,0)</f>
        <v>1</v>
      </c>
      <c r="T3" s="23">
        <v>1</v>
      </c>
      <c r="U3" s="107">
        <f>IF(T3+T4&gt;T5+T6,1,0)</f>
        <v>0</v>
      </c>
      <c r="V3" s="23">
        <v>1</v>
      </c>
      <c r="W3" s="107">
        <f>IF(V3+V4&gt;V5+V6,1,0)</f>
        <v>1</v>
      </c>
      <c r="X3" s="23">
        <v>1</v>
      </c>
      <c r="Y3" s="107">
        <f>IF(X3+X4&gt;X5+X6,1,0)</f>
        <v>1</v>
      </c>
      <c r="Z3" s="23">
        <v>1</v>
      </c>
      <c r="AA3" s="107">
        <f>IF(Z3+Z4&gt;Z5+Z6,1,0)</f>
        <v>0</v>
      </c>
      <c r="AB3" s="23">
        <v>1</v>
      </c>
      <c r="AC3" s="107">
        <f>IF(AB3+AB4&gt;AB5+AB6,1,0)</f>
        <v>1</v>
      </c>
      <c r="AD3" s="104">
        <f>IF(AF3="NO",0,IF(AE3&gt;AE5,2,IF(AND(AD7=32,AE7=30,AE3=0,AE5=0),0,IF(AE5=AE3,1,0)))+IF(OR(AE3&gt;7+AE5,AE3=AE5-1),1,0))</f>
        <v>1</v>
      </c>
      <c r="AE3" s="105">
        <f>SUM(E3,G3,I3,K3,M3,O3,Q3,S3,U3,W3,Y3,AA3,AC3)</f>
        <v>5</v>
      </c>
      <c r="AF3" s="117" t="str">
        <f>IF(SUM(AE7,AD7*60)&gt;0,"SI","NO")</f>
        <v>SI</v>
      </c>
    </row>
    <row r="4" spans="1:32" ht="15.75" customHeight="1" thickBot="1" x14ac:dyDescent="0.3">
      <c r="A4" s="38"/>
      <c r="B4" s="115"/>
      <c r="C4" s="4" t="str">
        <f>IF('Statistiche Finali'!D5 = "","",'Statistiche Finali'!D5 )</f>
        <v>Kratos</v>
      </c>
      <c r="D4" s="24">
        <v>1</v>
      </c>
      <c r="E4" s="108"/>
      <c r="F4" s="24">
        <v>1</v>
      </c>
      <c r="G4" s="108"/>
      <c r="H4" s="24">
        <v>1</v>
      </c>
      <c r="I4" s="108"/>
      <c r="J4" s="24"/>
      <c r="K4" s="108"/>
      <c r="L4" s="24"/>
      <c r="M4" s="108"/>
      <c r="N4" s="24">
        <v>1</v>
      </c>
      <c r="O4" s="108"/>
      <c r="P4" s="24"/>
      <c r="Q4" s="108"/>
      <c r="R4" s="24">
        <v>1</v>
      </c>
      <c r="S4" s="108"/>
      <c r="T4" s="24"/>
      <c r="U4" s="108"/>
      <c r="V4" s="24">
        <v>1</v>
      </c>
      <c r="W4" s="108"/>
      <c r="X4" s="24">
        <v>1</v>
      </c>
      <c r="Y4" s="108"/>
      <c r="Z4" s="24">
        <v>1</v>
      </c>
      <c r="AA4" s="108"/>
      <c r="AB4" s="24">
        <v>1</v>
      </c>
      <c r="AC4" s="108"/>
      <c r="AD4" s="104"/>
      <c r="AE4" s="106"/>
      <c r="AF4" s="118"/>
    </row>
    <row r="5" spans="1:32" ht="15.75" customHeight="1" thickBot="1" x14ac:dyDescent="0.3">
      <c r="A5" s="38"/>
      <c r="B5" s="109" t="str">
        <f>'Statistiche Finali'!C6</f>
        <v>B</v>
      </c>
      <c r="C5" s="11" t="str">
        <f>IF('Statistiche Finali'!D6 = "","",'Statistiche Finali'!D6 )</f>
        <v>Drakan</v>
      </c>
      <c r="D5" s="23">
        <v>1</v>
      </c>
      <c r="E5" s="107">
        <f>IF(D3+D4&lt;D5+D6,1,0)</f>
        <v>1</v>
      </c>
      <c r="F5" s="23">
        <v>1</v>
      </c>
      <c r="G5" s="107">
        <f>IF(F3+F4&lt;F5+F6,1,0)</f>
        <v>0</v>
      </c>
      <c r="H5" s="23">
        <v>1</v>
      </c>
      <c r="I5" s="107">
        <f>IF(H3+H4&lt;H5+H6,1,0)</f>
        <v>1</v>
      </c>
      <c r="J5" s="23"/>
      <c r="K5" s="107">
        <f>IF(J3+J4&lt;J5+J6,1,0)</f>
        <v>1</v>
      </c>
      <c r="L5" s="23">
        <v>1</v>
      </c>
      <c r="M5" s="107">
        <f>IF(L3+L4&lt;L5+L6,1,0)</f>
        <v>1</v>
      </c>
      <c r="N5" s="23">
        <v>1</v>
      </c>
      <c r="O5" s="107">
        <f>IF(N3+N4&lt;N5+N6,1,0)</f>
        <v>0</v>
      </c>
      <c r="P5" s="23">
        <v>1</v>
      </c>
      <c r="Q5" s="107">
        <f>IF(P3+P4&lt;P5+P6,1,0)</f>
        <v>1</v>
      </c>
      <c r="R5" s="23"/>
      <c r="S5" s="107">
        <f>IF(R3+R4&lt;R5+R6,1,0)</f>
        <v>0</v>
      </c>
      <c r="T5" s="23">
        <v>1</v>
      </c>
      <c r="U5" s="107">
        <f>IF(T3+T4&lt;T5+T6,1,0)</f>
        <v>1</v>
      </c>
      <c r="V5" s="23"/>
      <c r="W5" s="107">
        <f>IF(V3+V4&lt;V5+V6,1,0)</f>
        <v>0</v>
      </c>
      <c r="X5" s="23"/>
      <c r="Y5" s="107">
        <f>IF(X3+X4&lt;X5+X6,1,0)</f>
        <v>0</v>
      </c>
      <c r="Z5" s="23">
        <v>1</v>
      </c>
      <c r="AA5" s="107">
        <f>IF(Z3+Z4&lt;Z5+Z6,1,0)</f>
        <v>0</v>
      </c>
      <c r="AB5" s="23"/>
      <c r="AC5" s="107">
        <f>IF(AB3+AB4&lt;AB5+AB6,1,0)</f>
        <v>0</v>
      </c>
      <c r="AD5" s="104">
        <f>IF(AF3="NO",0,IF(AE5&gt;AE3,2,IF(AND(AD7=32,AE7=30,AE3=0,AE5=0),0,IF(AE5=AE3,1,0)))+IF(OR(AE5&gt;7+AE3,AE5=AE3-1),1,0))</f>
        <v>2</v>
      </c>
      <c r="AE5" s="105">
        <f>SUM(E5,G5,I5,K5,M5,O5,Q5,S5,U5,W5,Y5,AA5,AC5)</f>
        <v>6</v>
      </c>
      <c r="AF5" s="118"/>
    </row>
    <row r="6" spans="1:32" ht="15.75" customHeight="1" thickBot="1" x14ac:dyDescent="0.3">
      <c r="A6" s="38"/>
      <c r="B6" s="115"/>
      <c r="C6" s="11" t="str">
        <f>IF('Statistiche Finali'!D7 = "","",'Statistiche Finali'!D7 )</f>
        <v>WheelSmith18</v>
      </c>
      <c r="D6" s="25">
        <v>1</v>
      </c>
      <c r="E6" s="111"/>
      <c r="F6" s="25">
        <v>1</v>
      </c>
      <c r="G6" s="111"/>
      <c r="H6" s="25">
        <v>1</v>
      </c>
      <c r="I6" s="111"/>
      <c r="J6" s="25">
        <v>1</v>
      </c>
      <c r="K6" s="111"/>
      <c r="L6" s="25">
        <v>1</v>
      </c>
      <c r="M6" s="111"/>
      <c r="N6" s="25"/>
      <c r="O6" s="111"/>
      <c r="P6" s="25">
        <v>1</v>
      </c>
      <c r="Q6" s="111"/>
      <c r="R6" s="25"/>
      <c r="S6" s="111"/>
      <c r="T6" s="25">
        <v>1</v>
      </c>
      <c r="U6" s="111"/>
      <c r="V6" s="25"/>
      <c r="W6" s="111"/>
      <c r="X6" s="25"/>
      <c r="Y6" s="111"/>
      <c r="Z6" s="25">
        <v>1</v>
      </c>
      <c r="AA6" s="111"/>
      <c r="AB6" s="25">
        <v>1</v>
      </c>
      <c r="AC6" s="111"/>
      <c r="AD6" s="104"/>
      <c r="AE6" s="106"/>
      <c r="AF6" s="114"/>
    </row>
    <row r="7" spans="1:32" ht="15.75" customHeight="1" x14ac:dyDescent="0.25">
      <c r="A7" s="38"/>
      <c r="B7" s="105" t="s">
        <v>17</v>
      </c>
      <c r="C7" s="116"/>
      <c r="D7" s="175">
        <v>2</v>
      </c>
      <c r="E7" s="176">
        <v>30</v>
      </c>
      <c r="F7" s="175">
        <v>2</v>
      </c>
      <c r="G7" s="176">
        <v>30</v>
      </c>
      <c r="H7" s="175">
        <v>2</v>
      </c>
      <c r="I7" s="176">
        <v>30</v>
      </c>
      <c r="J7" s="175">
        <v>1</v>
      </c>
      <c r="K7" s="176">
        <v>50</v>
      </c>
      <c r="L7" s="175">
        <v>1</v>
      </c>
      <c r="M7" s="176">
        <v>18</v>
      </c>
      <c r="N7" s="175">
        <v>2</v>
      </c>
      <c r="O7" s="176">
        <v>30</v>
      </c>
      <c r="P7" s="175">
        <v>1</v>
      </c>
      <c r="Q7" s="176">
        <v>44</v>
      </c>
      <c r="R7" s="175">
        <v>1</v>
      </c>
      <c r="S7" s="176">
        <v>50</v>
      </c>
      <c r="T7" s="175">
        <v>2</v>
      </c>
      <c r="U7" s="176">
        <v>30</v>
      </c>
      <c r="V7" s="175">
        <v>0</v>
      </c>
      <c r="W7" s="176">
        <v>53</v>
      </c>
      <c r="X7" s="175">
        <v>1</v>
      </c>
      <c r="Y7" s="176">
        <v>55</v>
      </c>
      <c r="Z7" s="175">
        <v>2</v>
      </c>
      <c r="AA7" s="176">
        <v>30</v>
      </c>
      <c r="AB7" s="175">
        <v>2</v>
      </c>
      <c r="AC7" s="176">
        <v>30</v>
      </c>
      <c r="AD7" s="33">
        <f>SUM(D7,F7,H7,J7,L7,N7,P7,R7,T7,V7,X7,Z7,AB7,QUOTIENT(SUM(E7,G7,I7,K7,M7,O7,Q7,S7,U7,W7,Y7,AA7,AC7),60))</f>
        <v>27</v>
      </c>
      <c r="AE7" s="35">
        <f>IF(SUM(E7,G7,I7,K7,M7,O7,Q7,S7,U7,W7,Y7,AA7,AC7)&gt;59,MOD(SUM(E7,G7,I7,K7,M7,O7,Q7,S7,U7,W7,Y7,AA7,AC7),60),SUM(E7,G7,I7,K7,M7,O7,Q7,S7,U7,W7,Y7,AA7,AC7))</f>
        <v>0</v>
      </c>
      <c r="AF7" s="33"/>
    </row>
    <row r="8" spans="1:32" ht="15.75" customHeight="1" x14ac:dyDescent="0.2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ht="15.75" customHeight="1" thickBot="1" x14ac:dyDescent="0.3">
      <c r="A9" s="38"/>
      <c r="B9" s="112" t="s">
        <v>0</v>
      </c>
      <c r="C9" s="113"/>
      <c r="D9" s="114" t="s">
        <v>1</v>
      </c>
      <c r="E9" s="113"/>
      <c r="F9" s="114" t="s">
        <v>2</v>
      </c>
      <c r="G9" s="113"/>
      <c r="H9" s="114" t="s">
        <v>3</v>
      </c>
      <c r="I9" s="113"/>
      <c r="J9" s="114" t="s">
        <v>4</v>
      </c>
      <c r="K9" s="113"/>
      <c r="L9" s="114" t="s">
        <v>5</v>
      </c>
      <c r="M9" s="113"/>
      <c r="N9" s="114" t="s">
        <v>6</v>
      </c>
      <c r="O9" s="113"/>
      <c r="P9" s="114" t="s">
        <v>7</v>
      </c>
      <c r="Q9" s="113"/>
      <c r="R9" s="114" t="s">
        <v>8</v>
      </c>
      <c r="S9" s="113"/>
      <c r="T9" s="114" t="s">
        <v>9</v>
      </c>
      <c r="U9" s="113"/>
      <c r="V9" s="114" t="s">
        <v>10</v>
      </c>
      <c r="W9" s="113"/>
      <c r="X9" s="114" t="s">
        <v>11</v>
      </c>
      <c r="Y9" s="113"/>
      <c r="Z9" s="114" t="s">
        <v>12</v>
      </c>
      <c r="AA9" s="113"/>
      <c r="AB9" s="114" t="s">
        <v>13</v>
      </c>
      <c r="AC9" s="112"/>
      <c r="AD9" s="45" t="s">
        <v>14</v>
      </c>
      <c r="AE9" s="42" t="s">
        <v>15</v>
      </c>
      <c r="AF9" s="34" t="s">
        <v>16</v>
      </c>
    </row>
    <row r="10" spans="1:32" ht="15.75" customHeight="1" thickBot="1" x14ac:dyDescent="0.3">
      <c r="A10" s="38"/>
      <c r="B10" s="109" t="str">
        <f>'Statistiche Finali'!C12</f>
        <v>A</v>
      </c>
      <c r="C10" s="3" t="str">
        <f>IF('Statistiche Finali'!D12 = "","",'Statistiche Finali'!D12 )</f>
        <v>Michelangelo</v>
      </c>
      <c r="D10" s="23"/>
      <c r="E10" s="107">
        <f>IF(D10+D11&gt;D12+D13,1,0)</f>
        <v>0</v>
      </c>
      <c r="F10" s="23"/>
      <c r="G10" s="107">
        <f>IF(F10+F11&gt;F12+F13,1,0)</f>
        <v>0</v>
      </c>
      <c r="H10" s="23">
        <v>1</v>
      </c>
      <c r="I10" s="107">
        <f>IF(H10+H11&gt;H12+H13,1,0)</f>
        <v>1</v>
      </c>
      <c r="J10" s="23"/>
      <c r="K10" s="107">
        <f>IF(J10+J11&gt;J12+J13,1,0)</f>
        <v>0</v>
      </c>
      <c r="L10" s="23"/>
      <c r="M10" s="107">
        <f>IF(L10+L11&gt;L12+L13,1,0)</f>
        <v>0</v>
      </c>
      <c r="N10" s="23"/>
      <c r="O10" s="107">
        <f>IF(N10+N11&gt;N12+N13,1,0)</f>
        <v>0</v>
      </c>
      <c r="P10" s="23"/>
      <c r="Q10" s="107">
        <f>IF(P10+P11&gt;P12+P13,1,0)</f>
        <v>0</v>
      </c>
      <c r="R10" s="23">
        <v>1</v>
      </c>
      <c r="S10" s="107">
        <f>IF(R10+R11&gt;R12+R13,1,0)</f>
        <v>1</v>
      </c>
      <c r="T10" s="23"/>
      <c r="U10" s="107">
        <f>IF(T10+T11&gt;T12+T13,1,0)</f>
        <v>0</v>
      </c>
      <c r="V10" s="23">
        <v>1</v>
      </c>
      <c r="W10" s="107">
        <f>IF(V10+V11&gt;V12+V13,1,0)</f>
        <v>1</v>
      </c>
      <c r="X10" s="23"/>
      <c r="Y10" s="107">
        <f>IF(X10+X11&gt;X12+X13,1,0)</f>
        <v>0</v>
      </c>
      <c r="Z10" s="23"/>
      <c r="AA10" s="107">
        <f>IF(Z10+Z11&gt;Z12+Z13,1,0)</f>
        <v>0</v>
      </c>
      <c r="AB10" s="23"/>
      <c r="AC10" s="107">
        <f>IF(AB10+AB11&gt;AB12+AB13,1,0)</f>
        <v>0</v>
      </c>
      <c r="AD10" s="104">
        <f>IF(AF10="NO",0,IF(AE10&gt;AE12,2,IF(AND(AD14=32,AE14=30,AE10=0,AE12=0),0,IF(AE12=AE10,1,0)))+IF(OR(AE10&gt;7+AE12,AE10=AE12-1),1,0))</f>
        <v>0</v>
      </c>
      <c r="AE10" s="105">
        <f>SUM(E10,G10,I10,K10,M10,O10,Q10,S10,U10,W10,Y10,AA10,AC10)</f>
        <v>3</v>
      </c>
      <c r="AF10" s="117" t="str">
        <f>IF(SUM(AE14,AD14*60)&gt;0,"SI","NO")</f>
        <v>SI</v>
      </c>
    </row>
    <row r="11" spans="1:32" ht="15.75" customHeight="1" thickBot="1" x14ac:dyDescent="0.3">
      <c r="A11" s="38"/>
      <c r="B11" s="115"/>
      <c r="C11" s="4" t="str">
        <f>IF('Statistiche Finali'!D13 = "","",'Statistiche Finali'!D13 )</f>
        <v>Gigi</v>
      </c>
      <c r="D11" s="24"/>
      <c r="E11" s="108"/>
      <c r="F11" s="24">
        <v>1</v>
      </c>
      <c r="G11" s="108"/>
      <c r="H11" s="24">
        <v>1</v>
      </c>
      <c r="I11" s="108"/>
      <c r="J11" s="24"/>
      <c r="K11" s="108"/>
      <c r="L11" s="24"/>
      <c r="M11" s="108"/>
      <c r="N11" s="24">
        <v>1</v>
      </c>
      <c r="O11" s="108"/>
      <c r="P11" s="24"/>
      <c r="Q11" s="108"/>
      <c r="R11" s="24"/>
      <c r="S11" s="108"/>
      <c r="T11" s="24"/>
      <c r="U11" s="108"/>
      <c r="V11" s="24">
        <v>1</v>
      </c>
      <c r="W11" s="108"/>
      <c r="X11" s="24"/>
      <c r="Y11" s="108"/>
      <c r="Z11" s="24"/>
      <c r="AA11" s="108"/>
      <c r="AB11" s="24"/>
      <c r="AC11" s="108"/>
      <c r="AD11" s="104"/>
      <c r="AE11" s="106"/>
      <c r="AF11" s="118"/>
    </row>
    <row r="12" spans="1:32" ht="15.75" customHeight="1" thickBot="1" x14ac:dyDescent="0.3">
      <c r="A12" s="38"/>
      <c r="B12" s="109" t="str">
        <f>'Statistiche Finali'!C14</f>
        <v>F</v>
      </c>
      <c r="C12" s="11" t="str">
        <f>IF('Statistiche Finali'!D14 = "","",'Statistiche Finali'!D14 )</f>
        <v>Etneus95</v>
      </c>
      <c r="D12" s="23">
        <v>1</v>
      </c>
      <c r="E12" s="107">
        <f>IF(D10+D11&lt;D12+D13,1,0)</f>
        <v>1</v>
      </c>
      <c r="F12" s="23">
        <v>1</v>
      </c>
      <c r="G12" s="107">
        <f>IF(F10+F11&lt;F12+F13,1,0)</f>
        <v>1</v>
      </c>
      <c r="H12" s="23">
        <v>1</v>
      </c>
      <c r="I12" s="107">
        <f>IF(H10+H11&lt;H12+H13,1,0)</f>
        <v>0</v>
      </c>
      <c r="J12" s="23"/>
      <c r="K12" s="107">
        <f>IF(J10+J11&lt;J12+J13,1,0)</f>
        <v>1</v>
      </c>
      <c r="L12" s="23">
        <v>1</v>
      </c>
      <c r="M12" s="107">
        <f>IF(L10+L11&lt;L12+L13,1,0)</f>
        <v>1</v>
      </c>
      <c r="N12" s="23"/>
      <c r="O12" s="107">
        <f>IF(N10+N11&lt;N12+N13,1,0)</f>
        <v>0</v>
      </c>
      <c r="P12" s="23">
        <v>1</v>
      </c>
      <c r="Q12" s="107">
        <f>IF(P10+P11&lt;P12+P13,1,0)</f>
        <v>1</v>
      </c>
      <c r="R12" s="23"/>
      <c r="S12" s="107">
        <f>IF(R10+R11&lt;R12+R13,1,0)</f>
        <v>0</v>
      </c>
      <c r="T12" s="23">
        <v>1</v>
      </c>
      <c r="U12" s="107">
        <f>IF(T10+T11&lt;T12+T13,1,0)</f>
        <v>1</v>
      </c>
      <c r="V12" s="23"/>
      <c r="W12" s="107">
        <f>IF(V10+V11&lt;V12+V13,1,0)</f>
        <v>0</v>
      </c>
      <c r="X12" s="23">
        <v>1</v>
      </c>
      <c r="Y12" s="107">
        <f>IF(X10+X11&lt;X12+X13,1,0)</f>
        <v>1</v>
      </c>
      <c r="Z12" s="23">
        <v>1</v>
      </c>
      <c r="AA12" s="107">
        <f>IF(Z10+Z11&lt;Z12+Z13,1,0)</f>
        <v>1</v>
      </c>
      <c r="AB12" s="23"/>
      <c r="AC12" s="107">
        <f>IF(AB10+AB11&lt;AB12+AB13,1,0)</f>
        <v>1</v>
      </c>
      <c r="AD12" s="104">
        <f>IF(AF10="NO",0,IF(AE12&gt;AE10,2,IF(AND(AD14=32,AE14=30,AE10=0,AE12=0),0,IF(AE12=AE10,1,0)))+IF(OR(AE12&gt;7+AE10,AE12=AE10-1),1,0))</f>
        <v>2</v>
      </c>
      <c r="AE12" s="105">
        <f>SUM(E12,G12,I12,K12,M12,O12,Q12,S12,U12,W12,Y12,AA12,AC12)</f>
        <v>9</v>
      </c>
      <c r="AF12" s="118"/>
    </row>
    <row r="13" spans="1:32" ht="15.75" customHeight="1" thickBot="1" x14ac:dyDescent="0.3">
      <c r="A13" s="38"/>
      <c r="B13" s="115"/>
      <c r="C13" s="11" t="str">
        <f>IF('Statistiche Finali'!D15 = "","",'Statistiche Finali'!D15 )</f>
        <v>ciccio</v>
      </c>
      <c r="D13" s="25">
        <v>1</v>
      </c>
      <c r="E13" s="111"/>
      <c r="F13" s="25">
        <v>1</v>
      </c>
      <c r="G13" s="111"/>
      <c r="H13" s="25"/>
      <c r="I13" s="111"/>
      <c r="J13" s="25">
        <v>1</v>
      </c>
      <c r="K13" s="111"/>
      <c r="L13" s="25">
        <v>1</v>
      </c>
      <c r="M13" s="111"/>
      <c r="N13" s="25">
        <v>1</v>
      </c>
      <c r="O13" s="111"/>
      <c r="P13" s="25">
        <v>1</v>
      </c>
      <c r="Q13" s="111"/>
      <c r="R13" s="25"/>
      <c r="S13" s="111"/>
      <c r="T13" s="25"/>
      <c r="U13" s="111"/>
      <c r="V13" s="25"/>
      <c r="W13" s="111"/>
      <c r="X13" s="25">
        <v>1</v>
      </c>
      <c r="Y13" s="111"/>
      <c r="Z13" s="25">
        <v>1</v>
      </c>
      <c r="AA13" s="111"/>
      <c r="AB13" s="25">
        <v>1</v>
      </c>
      <c r="AC13" s="111"/>
      <c r="AD13" s="104"/>
      <c r="AE13" s="106"/>
      <c r="AF13" s="114"/>
    </row>
    <row r="14" spans="1:32" ht="15.75" customHeight="1" x14ac:dyDescent="0.25">
      <c r="A14" s="38"/>
      <c r="B14" s="105" t="s">
        <v>17</v>
      </c>
      <c r="C14" s="116"/>
      <c r="D14" s="177">
        <v>2</v>
      </c>
      <c r="E14" s="178">
        <v>0</v>
      </c>
      <c r="F14" s="177">
        <v>2</v>
      </c>
      <c r="G14" s="178">
        <v>30</v>
      </c>
      <c r="H14" s="177">
        <v>2</v>
      </c>
      <c r="I14" s="178">
        <v>30</v>
      </c>
      <c r="J14" s="177">
        <v>2</v>
      </c>
      <c r="K14" s="178">
        <v>0</v>
      </c>
      <c r="L14" s="177">
        <v>0</v>
      </c>
      <c r="M14" s="178">
        <v>42</v>
      </c>
      <c r="N14" s="177">
        <v>2</v>
      </c>
      <c r="O14" s="178">
        <v>30</v>
      </c>
      <c r="P14" s="177">
        <v>1</v>
      </c>
      <c r="Q14" s="178">
        <v>7</v>
      </c>
      <c r="R14" s="177">
        <v>2</v>
      </c>
      <c r="S14" s="178">
        <v>15</v>
      </c>
      <c r="T14" s="177">
        <v>2</v>
      </c>
      <c r="U14" s="178">
        <v>27</v>
      </c>
      <c r="V14" s="177">
        <v>1</v>
      </c>
      <c r="W14" s="178">
        <v>10</v>
      </c>
      <c r="X14" s="177">
        <v>2</v>
      </c>
      <c r="Y14" s="178">
        <v>15</v>
      </c>
      <c r="Z14" s="177">
        <v>0</v>
      </c>
      <c r="AA14" s="178">
        <v>35</v>
      </c>
      <c r="AB14" s="177">
        <v>2</v>
      </c>
      <c r="AC14" s="178">
        <v>1</v>
      </c>
      <c r="AD14" s="33">
        <f>SUM(D14,F14,H14,J14,L14,N14,P14,R14,T14,V14,X14,Z14,AB14,QUOTIENT(SUM(E14,G14,I14,K14,M14,O14,Q14,S14,U14,W14,Y14,AA14,AC14),60))</f>
        <v>24</v>
      </c>
      <c r="AE14" s="35">
        <f>IF(SUM(E14,G14,I14,K14,M14,O14,Q14,S14,U14,W14,Y14,AA14,AC14)&gt;59,MOD(SUM(E14,G14,I14,K14,M14,O14,Q14,S14,U14,W14,Y14,AA14,AC14),60),SUM(E14,G14,I14,K14,M14,O14,Q14,S14,U14,W14,Y14,AA14,AC14))</f>
        <v>2</v>
      </c>
      <c r="AF14" s="33"/>
    </row>
    <row r="15" spans="1:32" ht="15.75" customHeight="1" x14ac:dyDescent="0.2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14"/>
      <c r="AF15" s="38"/>
    </row>
    <row r="16" spans="1:32" ht="15.75" customHeight="1" x14ac:dyDescent="0.2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14"/>
      <c r="AF16" s="38"/>
    </row>
    <row r="17" spans="31:31" ht="15.75" customHeight="1" x14ac:dyDescent="0.25">
      <c r="AE17" s="14"/>
    </row>
    <row r="18" spans="31:31" ht="15.75" customHeight="1" x14ac:dyDescent="0.25">
      <c r="AE18" s="14"/>
    </row>
    <row r="19" spans="31:31" ht="15.75" customHeight="1" x14ac:dyDescent="0.25">
      <c r="AE19" s="14"/>
    </row>
    <row r="20" spans="31:31" ht="15.75" customHeight="1" x14ac:dyDescent="0.25">
      <c r="AE20" s="14"/>
    </row>
    <row r="21" spans="31:31" ht="15.75" customHeight="1" x14ac:dyDescent="0.25">
      <c r="AE21" s="14"/>
    </row>
    <row r="22" spans="31:31" ht="15.75" customHeight="1" x14ac:dyDescent="0.25">
      <c r="AE22" s="14"/>
    </row>
    <row r="23" spans="31:31" ht="15.75" customHeight="1" x14ac:dyDescent="0.25">
      <c r="AE23" s="14"/>
    </row>
    <row r="24" spans="31:31" ht="15.75" customHeight="1" x14ac:dyDescent="0.25">
      <c r="AE24" s="14"/>
    </row>
    <row r="25" spans="31:31" ht="15.75" customHeight="1" x14ac:dyDescent="0.25">
      <c r="AE25" s="14"/>
    </row>
    <row r="26" spans="31:31" ht="15.75" customHeight="1" x14ac:dyDescent="0.25">
      <c r="AE26" s="14"/>
    </row>
    <row r="27" spans="31:31" ht="15.75" customHeight="1" x14ac:dyDescent="0.25">
      <c r="AE27" s="14"/>
    </row>
    <row r="28" spans="31:31" ht="15.75" customHeight="1" x14ac:dyDescent="0.25">
      <c r="AE28" s="14"/>
    </row>
    <row r="29" spans="31:31" ht="15.75" customHeight="1" x14ac:dyDescent="0.25">
      <c r="AE29" s="14"/>
    </row>
    <row r="30" spans="31:31" ht="15.75" customHeight="1" x14ac:dyDescent="0.25">
      <c r="AE30" s="14"/>
    </row>
    <row r="31" spans="31:31" ht="15.75" customHeight="1" x14ac:dyDescent="0.25">
      <c r="AE31" s="14"/>
    </row>
    <row r="32" spans="31:31" ht="15.75" customHeight="1" x14ac:dyDescent="0.25">
      <c r="AE32" s="14"/>
    </row>
    <row r="33" spans="31:31" ht="15.75" customHeight="1" x14ac:dyDescent="0.25">
      <c r="AE33" s="14"/>
    </row>
    <row r="34" spans="31:31" ht="15.75" customHeight="1" x14ac:dyDescent="0.25">
      <c r="AE34" s="14"/>
    </row>
    <row r="35" spans="31:31" ht="15.75" customHeight="1" x14ac:dyDescent="0.25">
      <c r="AE35" s="14"/>
    </row>
    <row r="36" spans="31:31" ht="15.75" customHeight="1" x14ac:dyDescent="0.25">
      <c r="AE36" s="14"/>
    </row>
    <row r="37" spans="31:31" ht="15.75" customHeight="1" x14ac:dyDescent="0.25">
      <c r="AE37" s="14"/>
    </row>
    <row r="38" spans="31:31" ht="15.75" customHeight="1" x14ac:dyDescent="0.25">
      <c r="AE38" s="14"/>
    </row>
    <row r="39" spans="31:31" ht="15.75" customHeight="1" x14ac:dyDescent="0.25">
      <c r="AE39" s="14"/>
    </row>
    <row r="40" spans="31:31" ht="15.75" customHeight="1" x14ac:dyDescent="0.25">
      <c r="AE40" s="14"/>
    </row>
    <row r="41" spans="31:31" ht="15.75" customHeight="1" x14ac:dyDescent="0.25">
      <c r="AE41" s="14"/>
    </row>
    <row r="42" spans="31:31" ht="15.75" customHeight="1" x14ac:dyDescent="0.25">
      <c r="AE42" s="14"/>
    </row>
    <row r="43" spans="31:31" ht="15.75" customHeight="1" x14ac:dyDescent="0.25">
      <c r="AE43" s="14"/>
    </row>
    <row r="44" spans="31:31" ht="15.75" customHeight="1" x14ac:dyDescent="0.25">
      <c r="AE44" s="14"/>
    </row>
  </sheetData>
  <mergeCells count="96">
    <mergeCell ref="AF3:AF6"/>
    <mergeCell ref="AF10:AF13"/>
    <mergeCell ref="AE12:AE13"/>
    <mergeCell ref="B14:C14"/>
    <mergeCell ref="U12:U13"/>
    <mergeCell ref="W12:W13"/>
    <mergeCell ref="Y12:Y13"/>
    <mergeCell ref="AA12:AA13"/>
    <mergeCell ref="AC12:AC13"/>
    <mergeCell ref="AD12:AD13"/>
    <mergeCell ref="AE10:AE11"/>
    <mergeCell ref="B12:B13"/>
    <mergeCell ref="E12:E13"/>
    <mergeCell ref="G12:G13"/>
    <mergeCell ref="I12:I13"/>
    <mergeCell ref="K12:K13"/>
    <mergeCell ref="M12:M13"/>
    <mergeCell ref="O12:O13"/>
    <mergeCell ref="Q12:Q13"/>
    <mergeCell ref="S12:S13"/>
    <mergeCell ref="U10:U11"/>
    <mergeCell ref="W10:W11"/>
    <mergeCell ref="Y10:Y11"/>
    <mergeCell ref="AA10:AA11"/>
    <mergeCell ref="AC10:AC11"/>
    <mergeCell ref="AD10:AD11"/>
    <mergeCell ref="AB9:AC9"/>
    <mergeCell ref="B10:B11"/>
    <mergeCell ref="E10:E11"/>
    <mergeCell ref="G10:G11"/>
    <mergeCell ref="I10:I11"/>
    <mergeCell ref="K10:K11"/>
    <mergeCell ref="M10:M11"/>
    <mergeCell ref="O10:O11"/>
    <mergeCell ref="Q10:Q11"/>
    <mergeCell ref="S10:S11"/>
    <mergeCell ref="P9:Q9"/>
    <mergeCell ref="R9:S9"/>
    <mergeCell ref="T9:U9"/>
    <mergeCell ref="V9:W9"/>
    <mergeCell ref="X9:Y9"/>
    <mergeCell ref="Z9:AA9"/>
    <mergeCell ref="AD5:AD6"/>
    <mergeCell ref="AE5:AE6"/>
    <mergeCell ref="B7:C7"/>
    <mergeCell ref="B9:C9"/>
    <mergeCell ref="D9:E9"/>
    <mergeCell ref="F9:G9"/>
    <mergeCell ref="H9:I9"/>
    <mergeCell ref="J9:K9"/>
    <mergeCell ref="L9:M9"/>
    <mergeCell ref="N9:O9"/>
    <mergeCell ref="S5:S6"/>
    <mergeCell ref="U5:U6"/>
    <mergeCell ref="W5:W6"/>
    <mergeCell ref="Y5:Y6"/>
    <mergeCell ref="AA5:AA6"/>
    <mergeCell ref="AC5:AC6"/>
    <mergeCell ref="AD3:AD4"/>
    <mergeCell ref="AE3:AE4"/>
    <mergeCell ref="B5:B6"/>
    <mergeCell ref="E5:E6"/>
    <mergeCell ref="G5:G6"/>
    <mergeCell ref="I5:I6"/>
    <mergeCell ref="K5:K6"/>
    <mergeCell ref="M5:M6"/>
    <mergeCell ref="O5:O6"/>
    <mergeCell ref="Q5:Q6"/>
    <mergeCell ref="S3:S4"/>
    <mergeCell ref="U3:U4"/>
    <mergeCell ref="W3:W4"/>
    <mergeCell ref="Y3:Y4"/>
    <mergeCell ref="AA3:AA4"/>
    <mergeCell ref="AC3:AC4"/>
    <mergeCell ref="Z2:AA2"/>
    <mergeCell ref="AB2:AC2"/>
    <mergeCell ref="B3:B4"/>
    <mergeCell ref="E3:E4"/>
    <mergeCell ref="G3:G4"/>
    <mergeCell ref="I3:I4"/>
    <mergeCell ref="K3:K4"/>
    <mergeCell ref="M3:M4"/>
    <mergeCell ref="O3:O4"/>
    <mergeCell ref="Q3:Q4"/>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workbookViewId="0"/>
  </sheetViews>
  <sheetFormatPr defaultColWidth="1.42578125" defaultRowHeight="15.75" customHeight="1" x14ac:dyDescent="0.25"/>
  <cols>
    <col min="1" max="1" width="1.42578125" style="77"/>
    <col min="2" max="2" width="4.140625" style="77" bestFit="1" customWidth="1"/>
    <col min="3" max="3" width="2.28515625" style="77" bestFit="1" customWidth="1"/>
    <col min="4" max="4" width="14.140625" style="77" customWidth="1"/>
    <col min="5" max="5" width="5.7109375" style="77" bestFit="1" customWidth="1"/>
    <col min="6" max="6" width="1.42578125" style="73"/>
    <col min="7" max="10" width="5" style="77" customWidth="1"/>
    <col min="11" max="11" width="1.42578125" style="73"/>
    <col min="12" max="15" width="5" style="77" customWidth="1"/>
    <col min="16" max="16" width="1.42578125" style="73"/>
    <col min="17" max="22" width="5" style="77" customWidth="1"/>
    <col min="23" max="23" width="1.42578125" style="77" customWidth="1"/>
    <col min="24" max="24" width="5" style="77" customWidth="1"/>
    <col min="25" max="25" width="8" style="77" bestFit="1" customWidth="1"/>
    <col min="26" max="26" width="8.85546875" style="77" bestFit="1" customWidth="1"/>
    <col min="27" max="27" width="1.42578125" style="77"/>
    <col min="28" max="28" width="5" style="77" customWidth="1"/>
    <col min="29" max="29" width="8" style="77" bestFit="1" customWidth="1"/>
    <col min="30" max="30" width="8.85546875" style="77" bestFit="1" customWidth="1"/>
    <col min="31" max="16384" width="1.42578125" style="77"/>
  </cols>
  <sheetData>
    <row r="1" spans="2:33" ht="15.75" customHeight="1" thickBot="1" x14ac:dyDescent="0.3"/>
    <row r="2" spans="2:33" ht="15.75" customHeight="1" thickBot="1" x14ac:dyDescent="0.3">
      <c r="B2" s="119" t="s">
        <v>18</v>
      </c>
      <c r="C2" s="119"/>
      <c r="D2" s="119"/>
      <c r="E2" s="119"/>
      <c r="G2" s="119" t="s">
        <v>19</v>
      </c>
      <c r="H2" s="119"/>
      <c r="I2" s="119"/>
      <c r="J2" s="119"/>
      <c r="L2" s="119" t="s">
        <v>20</v>
      </c>
      <c r="M2" s="119"/>
      <c r="N2" s="119"/>
      <c r="O2" s="119"/>
      <c r="Q2" s="145" t="s">
        <v>17</v>
      </c>
      <c r="R2" s="145"/>
      <c r="S2" s="145"/>
      <c r="T2" s="145"/>
      <c r="U2" s="145"/>
      <c r="V2" s="145"/>
      <c r="X2" s="145" t="s">
        <v>21</v>
      </c>
      <c r="Y2" s="145"/>
      <c r="Z2" s="145"/>
      <c r="AB2" s="145" t="s">
        <v>22</v>
      </c>
      <c r="AC2" s="145"/>
      <c r="AD2" s="145"/>
      <c r="AF2" s="163" t="s">
        <v>42</v>
      </c>
      <c r="AG2" s="164"/>
    </row>
    <row r="3" spans="2:33" ht="15.75" customHeight="1" thickTop="1" thickBot="1" x14ac:dyDescent="0.3">
      <c r="B3" s="75" t="s">
        <v>24</v>
      </c>
      <c r="C3" s="122" t="s">
        <v>0</v>
      </c>
      <c r="D3" s="122"/>
      <c r="E3" s="71" t="s">
        <v>25</v>
      </c>
      <c r="G3" s="7" t="s">
        <v>26</v>
      </c>
      <c r="H3" s="7" t="s">
        <v>27</v>
      </c>
      <c r="I3" s="6" t="s">
        <v>28</v>
      </c>
      <c r="J3" s="12" t="s">
        <v>29</v>
      </c>
      <c r="L3" s="7" t="s">
        <v>26</v>
      </c>
      <c r="M3" s="7" t="s">
        <v>27</v>
      </c>
      <c r="N3" s="6" t="s">
        <v>28</v>
      </c>
      <c r="O3" s="12" t="s">
        <v>29</v>
      </c>
      <c r="Q3" s="126" t="s">
        <v>26</v>
      </c>
      <c r="R3" s="127"/>
      <c r="S3" s="127" t="s">
        <v>30</v>
      </c>
      <c r="T3" s="127"/>
      <c r="U3" s="130" t="s">
        <v>31</v>
      </c>
      <c r="V3" s="131"/>
      <c r="X3" s="7" t="s">
        <v>26</v>
      </c>
      <c r="Y3" s="78" t="s">
        <v>30</v>
      </c>
      <c r="Z3" s="79" t="s">
        <v>31</v>
      </c>
      <c r="AB3" s="7" t="s">
        <v>26</v>
      </c>
      <c r="AC3" s="78" t="s">
        <v>30</v>
      </c>
      <c r="AD3" s="79" t="s">
        <v>31</v>
      </c>
      <c r="AF3" s="165"/>
      <c r="AG3" s="166"/>
    </row>
    <row r="4" spans="2:33" ht="15.75" customHeight="1" thickBot="1" x14ac:dyDescent="0.3">
      <c r="B4" s="158" t="str">
        <f>IF(E4&gt;=E6,"1°","2°")</f>
        <v>2°</v>
      </c>
      <c r="C4" s="159" t="s">
        <v>38</v>
      </c>
      <c r="D4" s="81" t="s">
        <v>44</v>
      </c>
      <c r="E4" s="121">
        <f>IF(Finali!AF3="SI",Finali!AD3,0)</f>
        <v>1</v>
      </c>
      <c r="G4" s="116">
        <f>IF(Finali!AF3="SI",13,0)</f>
        <v>13</v>
      </c>
      <c r="H4" s="120">
        <f>Finali!AE3</f>
        <v>5</v>
      </c>
      <c r="I4" s="104">
        <f>G4-H4-Finali!AE5</f>
        <v>2</v>
      </c>
      <c r="J4" s="121">
        <f>G4-H4-I4</f>
        <v>6</v>
      </c>
      <c r="L4" s="116">
        <f>IFERROR(QUOTIENT(G4,13),0)</f>
        <v>1</v>
      </c>
      <c r="M4" s="116">
        <f>IF(Finali!AD3=2,1,0)</f>
        <v>0</v>
      </c>
      <c r="N4" s="104">
        <f>IF(Finali!AD3=1,1,0)</f>
        <v>1</v>
      </c>
      <c r="O4" s="121">
        <f>L4-M4-N4</f>
        <v>0</v>
      </c>
      <c r="Q4" s="109">
        <f>Finali!AD7</f>
        <v>27</v>
      </c>
      <c r="R4" s="107">
        <f>Finali!AE7</f>
        <v>0</v>
      </c>
      <c r="S4" s="128">
        <f>IFERROR(QUOTIENT(QUOTIENT(SUM(R4,60*Q4),G4),60),0)</f>
        <v>2</v>
      </c>
      <c r="T4" s="107">
        <f>IFERROR(MOD(QUOTIENT(SUM(R4,60*Q4),G4),60),0)</f>
        <v>4</v>
      </c>
      <c r="U4" s="128">
        <f>IFERROR(QUOTIENT(QUOTIENT(SUM(R4,60*Q4),L4),60),0)</f>
        <v>27</v>
      </c>
      <c r="V4" s="125">
        <f>IFERROR(MOD(QUOTIENT(SUM(R4,60*Q4),L4),60),0)</f>
        <v>0</v>
      </c>
      <c r="X4" s="16">
        <f>SUM(Finali!D3,Finali!F3,Finali!H3,Finali!J3,Finali!L3,Finali!N3,Finali!P3,Finali!R3,Finali!T3,Finali!V3,Finali!X3,Finali!Z3,Finali!AB3)</f>
        <v>8</v>
      </c>
      <c r="Y4" s="17">
        <f>IFERROR(ROUND(X4/G4,2),0)</f>
        <v>0.62</v>
      </c>
      <c r="Z4" s="18">
        <f>IFERROR(ROUND(X4/L4,2),0)</f>
        <v>8</v>
      </c>
      <c r="AB4" s="116">
        <f>SUM(X4:X5)</f>
        <v>17</v>
      </c>
      <c r="AC4" s="116">
        <f>IFERROR(ROUND(AB4/G4,2),0)</f>
        <v>1.31</v>
      </c>
      <c r="AD4" s="121">
        <f>IFERROR(ROUND(AB4/L4,2),0)</f>
        <v>17</v>
      </c>
      <c r="AF4" s="165"/>
      <c r="AG4" s="166"/>
    </row>
    <row r="5" spans="2:33" ht="15.75" customHeight="1" thickBot="1" x14ac:dyDescent="0.3">
      <c r="B5" s="158"/>
      <c r="C5" s="160"/>
      <c r="D5" s="82" t="s">
        <v>54</v>
      </c>
      <c r="E5" s="121"/>
      <c r="G5" s="113"/>
      <c r="H5" s="120"/>
      <c r="I5" s="104"/>
      <c r="J5" s="121"/>
      <c r="L5" s="113"/>
      <c r="M5" s="113"/>
      <c r="N5" s="104"/>
      <c r="O5" s="121"/>
      <c r="Q5" s="115"/>
      <c r="R5" s="108"/>
      <c r="S5" s="129"/>
      <c r="T5" s="108"/>
      <c r="U5" s="129"/>
      <c r="V5" s="125"/>
      <c r="X5" s="19">
        <f>SUM(Finali!D4,Finali!F4,Finali!H4,Finali!J4,Finali!L4,Finali!N4,Finali!P4,Finali!R4,Finali!T4,Finali!V4,Finali!X4,Finali!Z4,Finali!AB4)</f>
        <v>9</v>
      </c>
      <c r="Y5" s="20">
        <f>IFERROR(ROUND(X5/G4,2),0)</f>
        <v>0.69</v>
      </c>
      <c r="Z5" s="21">
        <f>IFERROR(ROUND(X5/L4,2),0)</f>
        <v>9</v>
      </c>
      <c r="AB5" s="113"/>
      <c r="AC5" s="113"/>
      <c r="AD5" s="121"/>
      <c r="AF5" s="165"/>
      <c r="AG5" s="166"/>
    </row>
    <row r="6" spans="2:33" ht="15.75" customHeight="1" thickBot="1" x14ac:dyDescent="0.3">
      <c r="B6" s="120" t="str">
        <f>IF(E6&gt;=E4,"1°","2°")</f>
        <v>1°</v>
      </c>
      <c r="C6" s="161" t="s">
        <v>33</v>
      </c>
      <c r="D6" s="81" t="s">
        <v>49</v>
      </c>
      <c r="E6" s="121">
        <f>IF(Finali!AF3="SI",Finali!AD5,0)</f>
        <v>2</v>
      </c>
      <c r="G6" s="116">
        <f>IF(Finali!AF3="SI",13,0)</f>
        <v>13</v>
      </c>
      <c r="H6" s="124">
        <f>Finali!AE5</f>
        <v>6</v>
      </c>
      <c r="I6" s="104">
        <f>G6-H6-Finali!AE3</f>
        <v>2</v>
      </c>
      <c r="J6" s="121">
        <f>G6-H6-I6</f>
        <v>5</v>
      </c>
      <c r="L6" s="116">
        <f>IFERROR(QUOTIENT(G6,13),0)</f>
        <v>1</v>
      </c>
      <c r="M6" s="116">
        <f>IF(Finali!AD5=2,1,0)</f>
        <v>1</v>
      </c>
      <c r="N6" s="104">
        <f>IF(Finali!AD5=1,1,0)</f>
        <v>0</v>
      </c>
      <c r="O6" s="121">
        <f>L6-M6-N6</f>
        <v>0</v>
      </c>
      <c r="Q6" s="109">
        <f>Finali!AD7</f>
        <v>27</v>
      </c>
      <c r="R6" s="107">
        <f>Finali!AE7</f>
        <v>0</v>
      </c>
      <c r="S6" s="128">
        <f>IFERROR(QUOTIENT(QUOTIENT(SUM(R6,60*Q6),G6),60),0)</f>
        <v>2</v>
      </c>
      <c r="T6" s="107">
        <f>IFERROR(MOD(QUOTIENT(SUM(R6,60*Q6),G6),60),0)</f>
        <v>4</v>
      </c>
      <c r="U6" s="128">
        <f>IFERROR(QUOTIENT(QUOTIENT(SUM(R6,60*Q6),L6),60),0)</f>
        <v>27</v>
      </c>
      <c r="V6" s="125">
        <f>IFERROR(MOD(QUOTIENT(SUM(R6,60*Q6),L6),60),0)</f>
        <v>0</v>
      </c>
      <c r="X6" s="16">
        <f>SUM(Finali!D5,Finali!F5,Finali!H5,Finali!J5,Finali!L5,Finali!N5,Finali!P5,Finali!R5,Finali!T5,Finali!V5,Finali!X5,Finali!Z5,Finali!AB5)</f>
        <v>8</v>
      </c>
      <c r="Y6" s="17">
        <f t="shared" ref="Y6" si="0">IFERROR(ROUND(X6/G6,2),0)</f>
        <v>0.62</v>
      </c>
      <c r="Z6" s="18">
        <f t="shared" ref="Z6" si="1">IFERROR(ROUND(X6/L6,2),0)</f>
        <v>8</v>
      </c>
      <c r="AB6" s="116">
        <f>SUM(X6:X7)</f>
        <v>17</v>
      </c>
      <c r="AC6" s="116">
        <f>IFERROR(ROUND(AB6/G6,2),0)</f>
        <v>1.31</v>
      </c>
      <c r="AD6" s="121">
        <f>IFERROR(ROUND(AB6/L6,2),0)</f>
        <v>17</v>
      </c>
      <c r="AF6" s="165"/>
      <c r="AG6" s="166"/>
    </row>
    <row r="7" spans="2:33" ht="15.75" customHeight="1" thickBot="1" x14ac:dyDescent="0.3">
      <c r="B7" s="116"/>
      <c r="C7" s="162"/>
      <c r="D7" s="83" t="s">
        <v>53</v>
      </c>
      <c r="E7" s="117"/>
      <c r="G7" s="123"/>
      <c r="H7" s="132"/>
      <c r="I7" s="124"/>
      <c r="J7" s="117"/>
      <c r="L7" s="123"/>
      <c r="M7" s="123"/>
      <c r="N7" s="124"/>
      <c r="O7" s="117"/>
      <c r="Q7" s="110"/>
      <c r="R7" s="111"/>
      <c r="S7" s="129"/>
      <c r="T7" s="108"/>
      <c r="U7" s="129"/>
      <c r="V7" s="125"/>
      <c r="X7" s="19">
        <f>SUM(Finali!D6,Finali!F6,Finali!H6,Finali!J6,Finali!L6,Finali!N6,Finali!P6,Finali!R6,Finali!T6,Finali!V6,Finali!X6,Finali!Z6,Finali!AB6)</f>
        <v>9</v>
      </c>
      <c r="Y7" s="20">
        <f>IFERROR(ROUND(X7/G6,2),0)</f>
        <v>0.69</v>
      </c>
      <c r="Z7" s="21">
        <f>IFERROR(ROUND(X7/L6,2),0)</f>
        <v>9</v>
      </c>
      <c r="AB7" s="123"/>
      <c r="AC7" s="123"/>
      <c r="AD7" s="117"/>
      <c r="AF7" s="165"/>
      <c r="AG7" s="166"/>
    </row>
    <row r="8" spans="2:33" ht="15.75" customHeight="1" thickBot="1" x14ac:dyDescent="0.3">
      <c r="B8" s="73"/>
      <c r="C8" s="73"/>
      <c r="D8" s="73"/>
      <c r="E8" s="73"/>
      <c r="G8" s="73"/>
      <c r="H8" s="73"/>
      <c r="I8" s="73"/>
      <c r="J8" s="73"/>
      <c r="L8" s="73"/>
      <c r="M8" s="73"/>
      <c r="N8" s="73"/>
      <c r="O8" s="73"/>
      <c r="Q8" s="74" t="s">
        <v>35</v>
      </c>
      <c r="R8" s="72" t="s">
        <v>36</v>
      </c>
      <c r="S8" s="76" t="s">
        <v>35</v>
      </c>
      <c r="T8" s="72" t="s">
        <v>36</v>
      </c>
      <c r="U8" s="76" t="s">
        <v>35</v>
      </c>
      <c r="V8" s="22" t="s">
        <v>36</v>
      </c>
      <c r="W8" s="73"/>
      <c r="X8" s="73"/>
      <c r="Y8" s="73"/>
      <c r="Z8" s="73"/>
      <c r="AA8" s="73"/>
      <c r="AB8" s="73"/>
      <c r="AC8" s="73"/>
      <c r="AD8" s="73"/>
      <c r="AF8" s="167"/>
      <c r="AG8" s="168"/>
    </row>
    <row r="9" spans="2:33" ht="15.75" customHeight="1" thickBot="1" x14ac:dyDescent="0.3">
      <c r="F9" s="77"/>
      <c r="K9" s="77"/>
      <c r="P9" s="77"/>
    </row>
    <row r="10" spans="2:33" ht="15.75" customHeight="1" thickBot="1" x14ac:dyDescent="0.3">
      <c r="B10" s="119" t="s">
        <v>18</v>
      </c>
      <c r="C10" s="119"/>
      <c r="D10" s="119"/>
      <c r="E10" s="119"/>
      <c r="G10" s="119" t="s">
        <v>19</v>
      </c>
      <c r="H10" s="119"/>
      <c r="I10" s="119"/>
      <c r="J10" s="119"/>
      <c r="L10" s="119" t="s">
        <v>20</v>
      </c>
      <c r="M10" s="119"/>
      <c r="N10" s="119"/>
      <c r="O10" s="119"/>
      <c r="Q10" s="145" t="s">
        <v>17</v>
      </c>
      <c r="R10" s="145"/>
      <c r="S10" s="145"/>
      <c r="T10" s="145"/>
      <c r="U10" s="145"/>
      <c r="V10" s="145"/>
      <c r="X10" s="145" t="s">
        <v>21</v>
      </c>
      <c r="Y10" s="145"/>
      <c r="Z10" s="145"/>
      <c r="AB10" s="145" t="s">
        <v>22</v>
      </c>
      <c r="AC10" s="145"/>
      <c r="AD10" s="145"/>
      <c r="AF10" s="169" t="s">
        <v>43</v>
      </c>
      <c r="AG10" s="170"/>
    </row>
    <row r="11" spans="2:33" ht="15.75" customHeight="1" thickTop="1" thickBot="1" x14ac:dyDescent="0.3">
      <c r="B11" s="75" t="s">
        <v>24</v>
      </c>
      <c r="C11" s="122" t="s">
        <v>0</v>
      </c>
      <c r="D11" s="122"/>
      <c r="E11" s="71" t="s">
        <v>25</v>
      </c>
      <c r="G11" s="7" t="s">
        <v>26</v>
      </c>
      <c r="H11" s="7" t="s">
        <v>27</v>
      </c>
      <c r="I11" s="6" t="s">
        <v>28</v>
      </c>
      <c r="J11" s="12" t="s">
        <v>29</v>
      </c>
      <c r="L11" s="7" t="s">
        <v>26</v>
      </c>
      <c r="M11" s="7" t="s">
        <v>27</v>
      </c>
      <c r="N11" s="6" t="s">
        <v>28</v>
      </c>
      <c r="O11" s="12" t="s">
        <v>29</v>
      </c>
      <c r="Q11" s="126" t="s">
        <v>26</v>
      </c>
      <c r="R11" s="127"/>
      <c r="S11" s="127" t="s">
        <v>30</v>
      </c>
      <c r="T11" s="127"/>
      <c r="U11" s="130" t="s">
        <v>31</v>
      </c>
      <c r="V11" s="131"/>
      <c r="X11" s="7" t="s">
        <v>26</v>
      </c>
      <c r="Y11" s="78" t="s">
        <v>30</v>
      </c>
      <c r="Z11" s="79" t="s">
        <v>31</v>
      </c>
      <c r="AB11" s="7" t="s">
        <v>26</v>
      </c>
      <c r="AC11" s="78" t="s">
        <v>30</v>
      </c>
      <c r="AD11" s="79" t="s">
        <v>31</v>
      </c>
      <c r="AF11" s="171"/>
      <c r="AG11" s="172"/>
    </row>
    <row r="12" spans="2:33" ht="15.75" customHeight="1" thickBot="1" x14ac:dyDescent="0.3">
      <c r="B12" s="120" t="str">
        <f>IF(E12&gt;=E14,"3°","4°")</f>
        <v>4°</v>
      </c>
      <c r="C12" s="159" t="s">
        <v>32</v>
      </c>
      <c r="D12" s="81" t="s">
        <v>47</v>
      </c>
      <c r="E12" s="121">
        <f>IF(Finali!AF10="SI",Finali!AD10,0)</f>
        <v>0</v>
      </c>
      <c r="G12" s="116">
        <f>IF(Finali!AF10="SI",13,0)</f>
        <v>13</v>
      </c>
      <c r="H12" s="120">
        <f>Finali!AE10</f>
        <v>3</v>
      </c>
      <c r="I12" s="104">
        <f>G12-H12-Finali!AE12</f>
        <v>1</v>
      </c>
      <c r="J12" s="121">
        <f>G12-H12-I12</f>
        <v>9</v>
      </c>
      <c r="L12" s="116">
        <f>IFERROR(QUOTIENT(G12,13),0)</f>
        <v>1</v>
      </c>
      <c r="M12" s="116">
        <f>IF(Finali!AD10=2,1,0)</f>
        <v>0</v>
      </c>
      <c r="N12" s="104">
        <f>IF(Finali!AD10=1,1,0)</f>
        <v>0</v>
      </c>
      <c r="O12" s="121">
        <f>L12-M12-N12</f>
        <v>1</v>
      </c>
      <c r="Q12" s="109">
        <f>Finali!AD14</f>
        <v>24</v>
      </c>
      <c r="R12" s="107">
        <f>Finali!AE14</f>
        <v>2</v>
      </c>
      <c r="S12" s="128">
        <f>IFERROR(QUOTIENT(QUOTIENT(SUM(R12,60*Q12),G12),60),0)</f>
        <v>1</v>
      </c>
      <c r="T12" s="107">
        <f>IFERROR(MOD(QUOTIENT(SUM(R12,60*Q12),G12),60),0)</f>
        <v>50</v>
      </c>
      <c r="U12" s="128">
        <f>IFERROR(QUOTIENT(QUOTIENT(SUM(R12,60*Q12),L12),60),0)</f>
        <v>24</v>
      </c>
      <c r="V12" s="125">
        <f>IFERROR(MOD(QUOTIENT(SUM(R12,60*Q12),L12),60),0)</f>
        <v>2</v>
      </c>
      <c r="X12" s="16">
        <f>SUM(Finali!D10,Finali!F10,Finali!H10,Finali!J10,Finali!L10,Finali!N10,Finali!P10,Finali!R10,Finali!T10,Finali!V10,Finali!X10,Finali!Z10,Finali!AB10)</f>
        <v>3</v>
      </c>
      <c r="Y12" s="17">
        <f>IFERROR(ROUND(X12/G12,2),0)</f>
        <v>0.23</v>
      </c>
      <c r="Z12" s="18">
        <f>IFERROR(ROUND(X12/L12,2),0)</f>
        <v>3</v>
      </c>
      <c r="AB12" s="116">
        <f>SUM(X12:X13)</f>
        <v>7</v>
      </c>
      <c r="AC12" s="116">
        <f>IFERROR(ROUND(AB12/G12,2),0)</f>
        <v>0.54</v>
      </c>
      <c r="AD12" s="121">
        <f>IFERROR(ROUND(AB12/L12,2),0)</f>
        <v>7</v>
      </c>
      <c r="AF12" s="171"/>
      <c r="AG12" s="172"/>
    </row>
    <row r="13" spans="2:33" ht="15.75" customHeight="1" thickBot="1" x14ac:dyDescent="0.3">
      <c r="B13" s="120"/>
      <c r="C13" s="160"/>
      <c r="D13" s="82" t="s">
        <v>52</v>
      </c>
      <c r="E13" s="121"/>
      <c r="G13" s="113"/>
      <c r="H13" s="120"/>
      <c r="I13" s="104"/>
      <c r="J13" s="121"/>
      <c r="L13" s="113"/>
      <c r="M13" s="113"/>
      <c r="N13" s="104"/>
      <c r="O13" s="121"/>
      <c r="Q13" s="115"/>
      <c r="R13" s="108"/>
      <c r="S13" s="129"/>
      <c r="T13" s="108"/>
      <c r="U13" s="129"/>
      <c r="V13" s="125"/>
      <c r="X13" s="19">
        <f>SUM(Finali!D11,Finali!F11,Finali!H11,Finali!J11,Finali!L11,Finali!N11,Finali!P11,Finali!R11,Finali!T11,Finali!V11,Finali!X11,Finali!Z11,Finali!AB11)</f>
        <v>4</v>
      </c>
      <c r="Y13" s="20">
        <f>IFERROR(ROUND(X13/G12,2),0)</f>
        <v>0.31</v>
      </c>
      <c r="Z13" s="21">
        <f>IFERROR(ROUND(X13/L12,2),0)</f>
        <v>4</v>
      </c>
      <c r="AB13" s="113"/>
      <c r="AC13" s="113"/>
      <c r="AD13" s="121"/>
      <c r="AF13" s="171"/>
      <c r="AG13" s="172"/>
    </row>
    <row r="14" spans="2:33" ht="15.75" customHeight="1" thickBot="1" x14ac:dyDescent="0.3">
      <c r="B14" s="120" t="str">
        <f>IF(E14&gt;=E12,"3°","4°")</f>
        <v>3°</v>
      </c>
      <c r="C14" s="105" t="s">
        <v>39</v>
      </c>
      <c r="D14" s="3" t="s">
        <v>45</v>
      </c>
      <c r="E14" s="121">
        <f>IF(Finali!AF10="SI",Finali!AD12,0)</f>
        <v>2</v>
      </c>
      <c r="G14" s="116">
        <f>IF(Finali!AF10="SI",13,0)</f>
        <v>13</v>
      </c>
      <c r="H14" s="120">
        <f>Finali!AE12</f>
        <v>9</v>
      </c>
      <c r="I14" s="104">
        <f>G14-H14-Finali!AE10</f>
        <v>1</v>
      </c>
      <c r="J14" s="121">
        <f>G14-H14-I14</f>
        <v>3</v>
      </c>
      <c r="L14" s="116">
        <f>IFERROR(QUOTIENT(G14,13),0)</f>
        <v>1</v>
      </c>
      <c r="M14" s="116">
        <f>IF(Finali!AD12=2,1,0)</f>
        <v>1</v>
      </c>
      <c r="N14" s="104">
        <f>IF(Finali!AD12=1,1,0)</f>
        <v>0</v>
      </c>
      <c r="O14" s="121">
        <f>L14-M14-N14</f>
        <v>0</v>
      </c>
      <c r="Q14" s="109">
        <f>Finali!AD14</f>
        <v>24</v>
      </c>
      <c r="R14" s="107">
        <f>Finali!AE14</f>
        <v>2</v>
      </c>
      <c r="S14" s="128">
        <f>IFERROR(QUOTIENT(QUOTIENT(SUM(R14,60*Q14),G14),60),0)</f>
        <v>1</v>
      </c>
      <c r="T14" s="107">
        <f>IFERROR(MOD(QUOTIENT(SUM(R14,60*Q14),G14),60),0)</f>
        <v>50</v>
      </c>
      <c r="U14" s="128">
        <f>IFERROR(QUOTIENT(QUOTIENT(SUM(R14,60*Q14),L14),60),0)</f>
        <v>24</v>
      </c>
      <c r="V14" s="125">
        <f>IFERROR(MOD(QUOTIENT(SUM(R14,60*Q14),L14),60),0)</f>
        <v>2</v>
      </c>
      <c r="X14" s="16">
        <f>SUM(Finali!D12,Finali!F12,Finali!H12,Finali!J12,Finali!L12,Finali!N12,Finali!P12,Finali!R12,Finali!T12,Finali!V12,Finali!X12,Finali!Z12,Finali!AB12)</f>
        <v>8</v>
      </c>
      <c r="Y14" s="17">
        <f t="shared" ref="Y14" si="2">IFERROR(ROUND(X14/G14,2),0)</f>
        <v>0.62</v>
      </c>
      <c r="Z14" s="18">
        <f t="shared" ref="Z14" si="3">IFERROR(ROUND(X14/L14,2),0)</f>
        <v>8</v>
      </c>
      <c r="AB14" s="116">
        <f>SUM(X14:X15)</f>
        <v>17</v>
      </c>
      <c r="AC14" s="116">
        <f>IFERROR(ROUND(AB14/G14,2),0)</f>
        <v>1.31</v>
      </c>
      <c r="AD14" s="121">
        <f>IFERROR(ROUND(AB14/L14,2),0)</f>
        <v>17</v>
      </c>
      <c r="AF14" s="171"/>
      <c r="AG14" s="172"/>
    </row>
    <row r="15" spans="2:33" ht="15.75" customHeight="1" thickBot="1" x14ac:dyDescent="0.3">
      <c r="B15" s="116"/>
      <c r="C15" s="106"/>
      <c r="D15" s="5" t="s">
        <v>50</v>
      </c>
      <c r="E15" s="117"/>
      <c r="G15" s="123"/>
      <c r="H15" s="116"/>
      <c r="I15" s="124"/>
      <c r="J15" s="117"/>
      <c r="L15" s="123"/>
      <c r="M15" s="123"/>
      <c r="N15" s="124"/>
      <c r="O15" s="117"/>
      <c r="Q15" s="110"/>
      <c r="R15" s="111"/>
      <c r="S15" s="129"/>
      <c r="T15" s="108"/>
      <c r="U15" s="129"/>
      <c r="V15" s="125"/>
      <c r="X15" s="19">
        <f>SUM(Finali!D13,Finali!F13,Finali!H13,Finali!J13,Finali!L13,Finali!N13,Finali!P13,Finali!R13,Finali!T13,Finali!V13,Finali!X13,Finali!Z13,Finali!AB13)</f>
        <v>9</v>
      </c>
      <c r="Y15" s="20">
        <f>IFERROR(ROUND(X15/G14,2),0)</f>
        <v>0.69</v>
      </c>
      <c r="Z15" s="21">
        <f>IFERROR(ROUND(X15/L14,2),0)</f>
        <v>9</v>
      </c>
      <c r="AB15" s="123"/>
      <c r="AC15" s="123"/>
      <c r="AD15" s="117"/>
      <c r="AF15" s="171"/>
      <c r="AG15" s="172"/>
    </row>
    <row r="16" spans="2:33" ht="15.75" customHeight="1" thickBot="1" x14ac:dyDescent="0.3">
      <c r="B16" s="73"/>
      <c r="C16" s="73"/>
      <c r="D16" s="73"/>
      <c r="E16" s="73"/>
      <c r="G16" s="73"/>
      <c r="H16" s="73"/>
      <c r="I16" s="73"/>
      <c r="J16" s="73"/>
      <c r="L16" s="73"/>
      <c r="M16" s="73"/>
      <c r="N16" s="73"/>
      <c r="O16" s="73"/>
      <c r="Q16" s="74" t="s">
        <v>35</v>
      </c>
      <c r="R16" s="72" t="s">
        <v>36</v>
      </c>
      <c r="S16" s="76" t="s">
        <v>35</v>
      </c>
      <c r="T16" s="72" t="s">
        <v>36</v>
      </c>
      <c r="U16" s="76" t="s">
        <v>35</v>
      </c>
      <c r="V16" s="22" t="s">
        <v>36</v>
      </c>
      <c r="AB16" s="73"/>
      <c r="AC16" s="73"/>
      <c r="AD16" s="73"/>
      <c r="AF16" s="173"/>
      <c r="AG16" s="174"/>
    </row>
    <row r="18" spans="2:30" ht="15.75" customHeight="1" x14ac:dyDescent="0.25">
      <c r="B18" s="73"/>
      <c r="C18" s="73"/>
      <c r="D18" s="73"/>
      <c r="E18" s="73"/>
      <c r="G18" s="73"/>
      <c r="H18" s="73"/>
      <c r="I18" s="73"/>
      <c r="J18" s="73"/>
      <c r="L18" s="73"/>
      <c r="M18" s="73"/>
      <c r="N18" s="73"/>
      <c r="O18" s="73"/>
      <c r="Q18" s="73"/>
      <c r="R18" s="73"/>
      <c r="S18" s="73"/>
      <c r="T18" s="73"/>
      <c r="U18" s="73"/>
      <c r="V18" s="73"/>
      <c r="W18" s="73"/>
      <c r="X18" s="73"/>
      <c r="Y18" s="73"/>
      <c r="Z18" s="73"/>
      <c r="AA18" s="73"/>
      <c r="AB18" s="73"/>
      <c r="AC18" s="73"/>
      <c r="AD18" s="73"/>
    </row>
    <row r="19" spans="2:30" ht="15.75" customHeight="1" x14ac:dyDescent="0.25">
      <c r="B19" s="73"/>
      <c r="C19" s="73"/>
      <c r="D19" s="73"/>
      <c r="E19" s="73"/>
      <c r="G19" s="73"/>
      <c r="H19" s="73"/>
      <c r="I19" s="73"/>
      <c r="J19" s="73"/>
      <c r="L19" s="73"/>
      <c r="M19" s="73"/>
      <c r="N19" s="73"/>
      <c r="O19" s="73"/>
      <c r="Q19" s="13"/>
      <c r="R19" s="13"/>
      <c r="S19" s="13"/>
      <c r="T19" s="13"/>
      <c r="U19" s="73"/>
      <c r="V19" s="73"/>
      <c r="W19" s="73"/>
      <c r="X19" s="73"/>
      <c r="Y19" s="73"/>
      <c r="Z19" s="73"/>
      <c r="AA19" s="73"/>
      <c r="AB19" s="73"/>
      <c r="AC19" s="73"/>
      <c r="AD19" s="73"/>
    </row>
    <row r="20" spans="2:30" ht="15.75" customHeight="1" x14ac:dyDescent="0.25">
      <c r="B20" s="73"/>
      <c r="C20" s="73"/>
      <c r="D20" s="73"/>
      <c r="E20" s="73"/>
      <c r="G20" s="73"/>
      <c r="H20" s="73"/>
      <c r="I20" s="73"/>
      <c r="J20" s="73"/>
      <c r="L20" s="73"/>
      <c r="M20" s="73"/>
      <c r="N20" s="73"/>
      <c r="O20" s="73"/>
      <c r="Q20" s="73"/>
      <c r="R20" s="73"/>
      <c r="S20" s="73"/>
      <c r="T20" s="73"/>
      <c r="U20" s="73"/>
      <c r="V20" s="73"/>
      <c r="W20" s="73"/>
      <c r="X20" s="73"/>
      <c r="Y20" s="73"/>
      <c r="Z20" s="73"/>
      <c r="AA20" s="73"/>
      <c r="AB20" s="73"/>
      <c r="AC20" s="73"/>
      <c r="AD20" s="73"/>
    </row>
    <row r="21" spans="2:30" ht="15.75" customHeight="1" x14ac:dyDescent="0.25">
      <c r="B21" s="73"/>
      <c r="C21" s="73"/>
      <c r="D21" s="73"/>
      <c r="E21" s="73"/>
      <c r="G21" s="73"/>
      <c r="H21" s="73"/>
      <c r="I21" s="73"/>
      <c r="J21" s="73"/>
      <c r="L21" s="73"/>
      <c r="M21" s="73"/>
      <c r="N21" s="73"/>
      <c r="O21" s="73"/>
      <c r="Q21" s="73"/>
      <c r="R21" s="73"/>
      <c r="S21" s="73"/>
      <c r="T21" s="73"/>
      <c r="U21" s="73"/>
      <c r="V21" s="73"/>
      <c r="W21" s="73"/>
      <c r="X21" s="73"/>
      <c r="Y21" s="73"/>
      <c r="Z21" s="73"/>
      <c r="AA21" s="73"/>
      <c r="AB21" s="73"/>
      <c r="AC21" s="73"/>
      <c r="AD21" s="73"/>
    </row>
    <row r="22" spans="2:30" ht="15.75" customHeight="1" x14ac:dyDescent="0.25">
      <c r="B22" s="73"/>
      <c r="C22" s="73"/>
      <c r="D22" s="73"/>
      <c r="E22" s="73"/>
      <c r="G22" s="73"/>
      <c r="H22" s="73"/>
      <c r="I22" s="73"/>
      <c r="J22" s="73"/>
      <c r="L22" s="73"/>
      <c r="M22" s="73"/>
      <c r="N22" s="73"/>
      <c r="O22" s="73"/>
      <c r="Q22" s="73"/>
      <c r="R22" s="73"/>
      <c r="S22" s="73"/>
      <c r="T22" s="73"/>
      <c r="U22" s="73"/>
      <c r="V22" s="73"/>
      <c r="W22" s="73"/>
      <c r="X22" s="73"/>
      <c r="Y22" s="73"/>
      <c r="Z22" s="73"/>
      <c r="AA22" s="73"/>
      <c r="AB22" s="73"/>
      <c r="AC22" s="73"/>
      <c r="AD22" s="73"/>
    </row>
    <row r="23" spans="2:30" ht="15.75" customHeight="1" x14ac:dyDescent="0.25">
      <c r="B23" s="73"/>
      <c r="C23" s="73"/>
      <c r="D23" s="73"/>
      <c r="E23" s="73"/>
      <c r="G23" s="73"/>
      <c r="H23" s="73"/>
      <c r="I23" s="73"/>
      <c r="J23" s="73"/>
      <c r="L23" s="73"/>
      <c r="M23" s="73"/>
      <c r="N23" s="73"/>
      <c r="O23" s="73"/>
      <c r="Q23" s="73"/>
      <c r="R23" s="73"/>
      <c r="S23" s="73"/>
      <c r="T23" s="73"/>
      <c r="U23" s="73"/>
      <c r="V23" s="73"/>
      <c r="W23" s="73"/>
      <c r="X23" s="73"/>
      <c r="Y23" s="73"/>
      <c r="Z23" s="73"/>
      <c r="AA23" s="73"/>
      <c r="AB23" s="73"/>
      <c r="AC23" s="73"/>
      <c r="AD23" s="73"/>
    </row>
    <row r="24" spans="2:30" ht="15.75" customHeight="1" x14ac:dyDescent="0.25">
      <c r="B24" s="73"/>
      <c r="C24" s="73"/>
      <c r="D24" s="73"/>
      <c r="E24" s="73"/>
      <c r="G24" s="73"/>
      <c r="H24" s="73"/>
      <c r="I24" s="73"/>
      <c r="J24" s="73"/>
      <c r="L24" s="73"/>
      <c r="M24" s="73"/>
      <c r="N24" s="73"/>
      <c r="O24" s="73"/>
      <c r="Q24" s="73"/>
      <c r="R24" s="73"/>
      <c r="S24" s="73"/>
      <c r="T24" s="73"/>
      <c r="U24" s="73"/>
      <c r="V24" s="73"/>
      <c r="W24" s="73"/>
      <c r="X24" s="73"/>
      <c r="Y24" s="73"/>
      <c r="Z24" s="73"/>
      <c r="AA24" s="73"/>
      <c r="AB24" s="73"/>
      <c r="AC24" s="73"/>
      <c r="AD24" s="73"/>
    </row>
  </sheetData>
  <mergeCells count="102">
    <mergeCell ref="AB12:AB13"/>
    <mergeCell ref="AC12:AC13"/>
    <mergeCell ref="AD12:AD13"/>
    <mergeCell ref="S12:S13"/>
    <mergeCell ref="T12:T13"/>
    <mergeCell ref="U12:U13"/>
    <mergeCell ref="V12:V13"/>
    <mergeCell ref="AD14:AD15"/>
    <mergeCell ref="AF2:AG8"/>
    <mergeCell ref="AF10:AG16"/>
    <mergeCell ref="S14:S15"/>
    <mergeCell ref="T14:T15"/>
    <mergeCell ref="U14:U15"/>
    <mergeCell ref="V14:V15"/>
    <mergeCell ref="AB14:AB15"/>
    <mergeCell ref="AC14:AC15"/>
    <mergeCell ref="AD6:AD7"/>
    <mergeCell ref="AB4:AB5"/>
    <mergeCell ref="AC4:AC5"/>
    <mergeCell ref="AD4:AD5"/>
    <mergeCell ref="T4:T5"/>
    <mergeCell ref="U4:U5"/>
    <mergeCell ref="V4:V5"/>
    <mergeCell ref="AB2:AD2"/>
    <mergeCell ref="B14:B15"/>
    <mergeCell ref="C14:C15"/>
    <mergeCell ref="E14:E15"/>
    <mergeCell ref="G14:G15"/>
    <mergeCell ref="H14:H15"/>
    <mergeCell ref="I14:I15"/>
    <mergeCell ref="J14:J15"/>
    <mergeCell ref="Q12:Q13"/>
    <mergeCell ref="R12:R13"/>
    <mergeCell ref="I12:I13"/>
    <mergeCell ref="J12:J13"/>
    <mergeCell ref="L12:L13"/>
    <mergeCell ref="M12:M13"/>
    <mergeCell ref="N12:N13"/>
    <mergeCell ref="O12:O13"/>
    <mergeCell ref="L14:L15"/>
    <mergeCell ref="M14:M15"/>
    <mergeCell ref="N14:N15"/>
    <mergeCell ref="O14:O15"/>
    <mergeCell ref="Q14:Q15"/>
    <mergeCell ref="R14:R15"/>
    <mergeCell ref="C11:D11"/>
    <mergeCell ref="Q11:R11"/>
    <mergeCell ref="S11:T11"/>
    <mergeCell ref="U11:V11"/>
    <mergeCell ref="B12:B13"/>
    <mergeCell ref="C12:C13"/>
    <mergeCell ref="E12:E13"/>
    <mergeCell ref="G12:G13"/>
    <mergeCell ref="H12:H13"/>
    <mergeCell ref="B10:E10"/>
    <mergeCell ref="G10:J10"/>
    <mergeCell ref="L10:O10"/>
    <mergeCell ref="Q10:V10"/>
    <mergeCell ref="X10:Z10"/>
    <mergeCell ref="AB10:AD10"/>
    <mergeCell ref="S6:S7"/>
    <mergeCell ref="T6:T7"/>
    <mergeCell ref="U6:U7"/>
    <mergeCell ref="V6:V7"/>
    <mergeCell ref="AB6:AB7"/>
    <mergeCell ref="AC6:AC7"/>
    <mergeCell ref="L6:L7"/>
    <mergeCell ref="M6:M7"/>
    <mergeCell ref="N6:N7"/>
    <mergeCell ref="O6:O7"/>
    <mergeCell ref="Q6:Q7"/>
    <mergeCell ref="R6:R7"/>
    <mergeCell ref="B6:B7"/>
    <mergeCell ref="C6:C7"/>
    <mergeCell ref="E6:E7"/>
    <mergeCell ref="G6:G7"/>
    <mergeCell ref="H6:H7"/>
    <mergeCell ref="I6:I7"/>
    <mergeCell ref="J6:J7"/>
    <mergeCell ref="Q4:Q5"/>
    <mergeCell ref="R4:R5"/>
    <mergeCell ref="S4:S5"/>
    <mergeCell ref="B2:E2"/>
    <mergeCell ref="G2:J2"/>
    <mergeCell ref="L2:O2"/>
    <mergeCell ref="Q2:V2"/>
    <mergeCell ref="X2:Z2"/>
    <mergeCell ref="C3:D3"/>
    <mergeCell ref="Q3:R3"/>
    <mergeCell ref="S3:T3"/>
    <mergeCell ref="U3:V3"/>
    <mergeCell ref="I4:I5"/>
    <mergeCell ref="J4:J5"/>
    <mergeCell ref="L4:L5"/>
    <mergeCell ref="M4:M5"/>
    <mergeCell ref="N4:N5"/>
    <mergeCell ref="O4:O5"/>
    <mergeCell ref="B4:B5"/>
    <mergeCell ref="C4:C5"/>
    <mergeCell ref="E4:E5"/>
    <mergeCell ref="G4:G5"/>
    <mergeCell ref="H4:H5"/>
  </mergeCells>
  <conditionalFormatting sqref="B4:D7 B12:D15">
    <cfRule type="expression" dxfId="5" priority="1">
      <formula>$B4="1°"</formula>
    </cfRule>
    <cfRule type="expression" dxfId="4" priority="3">
      <formula>$B4="2°"</formula>
    </cfRule>
    <cfRule type="expression" dxfId="3" priority="5">
      <formula>$B4="3°"</formula>
    </cfRule>
  </conditionalFormatting>
  <conditionalFormatting sqref="D5 D7 D13 D15">
    <cfRule type="expression" dxfId="2" priority="2">
      <formula>$B4="1°"</formula>
    </cfRule>
    <cfRule type="expression" dxfId="1" priority="4">
      <formula>$B4="2°"</formula>
    </cfRule>
    <cfRule type="expression" dxfId="0" priority="6">
      <formula>$B4="3°"</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Girone 1</vt:lpstr>
      <vt:lpstr>Girone 2</vt:lpstr>
      <vt:lpstr>Statistiche Gironi</vt:lpstr>
      <vt:lpstr>Semifinali</vt:lpstr>
      <vt:lpstr>Statistiche Semifinali</vt:lpstr>
      <vt:lpstr>Finali</vt:lpstr>
      <vt:lpstr>Statistiche Finali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dc:creator>
  <cp:lastModifiedBy>Marco Servillo</cp:lastModifiedBy>
  <dcterms:created xsi:type="dcterms:W3CDTF">2012-09-09T15:25:36Z</dcterms:created>
  <dcterms:modified xsi:type="dcterms:W3CDTF">2017-12-06T20:07:12Z</dcterms:modified>
</cp:coreProperties>
</file>